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Welcome" sheetId="1" r:id="rId1"/>
    <sheet name="Budget" sheetId="2" r:id="rId2"/>
    <sheet name="Mortgage" sheetId="3" r:id="rId3"/>
    <sheet name="Investment" sheetId="4" r:id="rId4"/>
    <sheet name="Retirement" sheetId="5" r:id="rId5"/>
  </sheets>
  <definedNames/>
  <calcPr fullCalcOnLoad="1"/>
</workbook>
</file>

<file path=xl/sharedStrings.xml><?xml version="1.0" encoding="utf-8"?>
<sst xmlns="http://schemas.openxmlformats.org/spreadsheetml/2006/main" count="567" uniqueCount="378">
  <si>
    <t>Amount</t>
  </si>
  <si>
    <t>Interest</t>
  </si>
  <si>
    <t>Years</t>
  </si>
  <si>
    <t>Starting Amount</t>
  </si>
  <si>
    <t>Final Amount</t>
  </si>
  <si>
    <t>Month</t>
  </si>
  <si>
    <t>Payment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</si>
  <si>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</si>
  <si>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</si>
  <si>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</si>
  <si>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</si>
  <si>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</si>
  <si>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</si>
  <si>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</si>
  <si>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</si>
  <si>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</si>
  <si>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</si>
  <si>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</si>
  <si>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</si>
  <si>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</si>
  <si>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</si>
  <si>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</si>
  <si>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</si>
  <si>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</si>
  <si>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</si>
  <si>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</si>
  <si>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</si>
  <si>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</si>
  <si>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</si>
  <si>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</si>
  <si>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</si>
  <si>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</si>
  <si>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</si>
  <si>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</si>
  <si>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</si>
  <si>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</si>
  <si>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</si>
  <si>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</si>
  <si>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</si>
  <si>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</si>
  <si>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</si>
  <si>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</si>
  <si>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</si>
  <si>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</si>
  <si>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</si>
  <si>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</si>
  <si>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</si>
  <si>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</si>
  <si>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</si>
  <si>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</si>
  <si>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</si>
  <si>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</si>
  <si>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</si>
  <si>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</si>
  <si>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</si>
  <si>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</si>
  <si>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</si>
  <si>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</si>
  <si>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</si>
  <si>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</si>
  <si>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</si>
  <si>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</si>
  <si>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</si>
  <si>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</si>
  <si>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</si>
  <si>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</si>
  <si>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</si>
  <si>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</si>
  <si>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</si>
  <si>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</si>
  <si>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</si>
  <si>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</si>
  <si>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</si>
  <si>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</si>
  <si>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</si>
  <si>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</si>
  <si>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</si>
  <si>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</si>
  <si>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</si>
  <si>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</si>
  <si>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</si>
  <si>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</si>
  <si>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</si>
  <si>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</si>
  <si>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</si>
  <si>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</si>
  <si>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</si>
  <si>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</si>
  <si>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</si>
  <si>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</si>
  <si>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</si>
  <si>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</si>
  <si>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</si>
  <si>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</si>
  <si>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</si>
  <si>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</si>
  <si>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</si>
  <si>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</si>
  <si>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</si>
  <si>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</si>
  <si>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</si>
  <si>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</si>
  <si>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</si>
  <si>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</si>
  <si>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</si>
  <si>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</si>
  <si>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</si>
  <si>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</si>
  <si>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</si>
  <si>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</si>
  <si>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</si>
  <si>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</si>
  <si>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</si>
  <si>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</si>
  <si>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</si>
  <si>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</si>
  <si>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</si>
  <si>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</si>
  <si>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</si>
  <si>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</si>
  <si>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</si>
  <si>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</si>
  <si>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</si>
  <si>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</si>
  <si>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</si>
  <si>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</si>
  <si>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</si>
  <si>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Monthly Investment</t>
  </si>
  <si>
    <t>Start</t>
  </si>
  <si>
    <t>End</t>
  </si>
  <si>
    <t>How much do we have now?</t>
  </si>
  <si>
    <t>Amount we want when we retire?</t>
  </si>
  <si>
    <t>What is the annual interest rate?</t>
  </si>
  <si>
    <t>How many years until we retire?</t>
  </si>
  <si>
    <t>This is how much we have to save each month to have what we want when we retire:</t>
  </si>
  <si>
    <t>Before we retire</t>
  </si>
  <si>
    <t>After we Retire</t>
  </si>
  <si>
    <t>How much do we want left over?</t>
  </si>
  <si>
    <t>PMT</t>
  </si>
  <si>
    <t>NPER</t>
  </si>
  <si>
    <t>RATE</t>
  </si>
  <si>
    <t>PV</t>
  </si>
  <si>
    <t>FV</t>
  </si>
  <si>
    <t>How many years do we expect to live after we retire?</t>
  </si>
  <si>
    <t>How much do we need to start with?</t>
  </si>
  <si>
    <t>How much we expect to spend each month to live when we retire:</t>
  </si>
  <si>
    <t>Home Value</t>
  </si>
  <si>
    <t>LTV Ratio</t>
  </si>
  <si>
    <t>Loan Amount</t>
  </si>
  <si>
    <t>Term</t>
  </si>
  <si>
    <t>Closing Costs</t>
  </si>
  <si>
    <t>Extra</t>
  </si>
  <si>
    <t>Escrow</t>
  </si>
  <si>
    <t>PMI</t>
  </si>
  <si>
    <t>Total Pay</t>
  </si>
  <si>
    <t>Total Payments</t>
  </si>
  <si>
    <t>Payment #</t>
  </si>
  <si>
    <t>Beginning Bal</t>
  </si>
  <si>
    <t>LTVR</t>
  </si>
  <si>
    <t>Tax/Ins</t>
  </si>
  <si>
    <t>Principle</t>
  </si>
  <si>
    <t>Ending Bal</t>
  </si>
  <si>
    <t>Payment 1</t>
  </si>
  <si>
    <t>Year 1</t>
  </si>
  <si>
    <t>Payment 2</t>
  </si>
  <si>
    <t>Payment 3</t>
  </si>
  <si>
    <t>Payment 4</t>
  </si>
  <si>
    <t>Payment 5</t>
  </si>
  <si>
    <t>Payment 6</t>
  </si>
  <si>
    <t>Payment 7</t>
  </si>
  <si>
    <t>Payment 8</t>
  </si>
  <si>
    <t>Payment 9</t>
  </si>
  <si>
    <t>Payment 10</t>
  </si>
  <si>
    <t>Payment 11</t>
  </si>
  <si>
    <t>Payment 12</t>
  </si>
  <si>
    <t>Payment 13</t>
  </si>
  <si>
    <t>Year 2</t>
  </si>
  <si>
    <t>Payment 14</t>
  </si>
  <si>
    <t>Payment 15</t>
  </si>
  <si>
    <t>Payment 16</t>
  </si>
  <si>
    <t>Payment 17</t>
  </si>
  <si>
    <t>Payment 18</t>
  </si>
  <si>
    <t>Payment 19</t>
  </si>
  <si>
    <t>Payment 20</t>
  </si>
  <si>
    <t>Payment 21</t>
  </si>
  <si>
    <t>Payment 22</t>
  </si>
  <si>
    <t>Payment 23</t>
  </si>
  <si>
    <t>Payment 24</t>
  </si>
  <si>
    <t>Payment 25</t>
  </si>
  <si>
    <t>Year 3</t>
  </si>
  <si>
    <t>Payment 26</t>
  </si>
  <si>
    <t>Payment 27</t>
  </si>
  <si>
    <t>Payment 28</t>
  </si>
  <si>
    <t>Payment 29</t>
  </si>
  <si>
    <t>Payment 30</t>
  </si>
  <si>
    <t>Payment 31</t>
  </si>
  <si>
    <t>Payment 32</t>
  </si>
  <si>
    <t>Payment 33</t>
  </si>
  <si>
    <t>Payment 34</t>
  </si>
  <si>
    <t>Payment 35</t>
  </si>
  <si>
    <t>Payment 36</t>
  </si>
  <si>
    <t>Payment 37</t>
  </si>
  <si>
    <t>Year 4</t>
  </si>
  <si>
    <t>Payment 38</t>
  </si>
  <si>
    <t>Payment 39</t>
  </si>
  <si>
    <t>Payment 40</t>
  </si>
  <si>
    <t>Payment 41</t>
  </si>
  <si>
    <t>Payment 42</t>
  </si>
  <si>
    <t>Payment 43</t>
  </si>
  <si>
    <t>Payment 44</t>
  </si>
  <si>
    <t>Payment 45</t>
  </si>
  <si>
    <t>Payment 46</t>
  </si>
  <si>
    <t>Payment 47</t>
  </si>
  <si>
    <t>Payment 48</t>
  </si>
  <si>
    <t>Payment 49</t>
  </si>
  <si>
    <t>Year 5</t>
  </si>
  <si>
    <t>Payment 50</t>
  </si>
  <si>
    <t>Payment 51</t>
  </si>
  <si>
    <t>Payment 52</t>
  </si>
  <si>
    <t>Payment 53</t>
  </si>
  <si>
    <t>Payment 54</t>
  </si>
  <si>
    <t>Payment 55</t>
  </si>
  <si>
    <t>Payment 56</t>
  </si>
  <si>
    <t>Payment 57</t>
  </si>
  <si>
    <t>Payment 58</t>
  </si>
  <si>
    <t>Payment 59</t>
  </si>
  <si>
    <t>Payment 60</t>
  </si>
  <si>
    <t>Payment 61</t>
  </si>
  <si>
    <t>Year 6</t>
  </si>
  <si>
    <t>Payment 62</t>
  </si>
  <si>
    <t>Payment 63</t>
  </si>
  <si>
    <t>Payment 64</t>
  </si>
  <si>
    <t>Payment 65</t>
  </si>
  <si>
    <t>Payment 66</t>
  </si>
  <si>
    <t>Payment 67</t>
  </si>
  <si>
    <t>Payment 68</t>
  </si>
  <si>
    <t>Payment 69</t>
  </si>
  <si>
    <t>Payment 70</t>
  </si>
  <si>
    <t>Payment 71</t>
  </si>
  <si>
    <t>Payment 72</t>
  </si>
  <si>
    <t>Payment 73</t>
  </si>
  <si>
    <t>Year 7</t>
  </si>
  <si>
    <t>Payment 74</t>
  </si>
  <si>
    <t>Payment 75</t>
  </si>
  <si>
    <t>Payment 76</t>
  </si>
  <si>
    <t>Payment 77</t>
  </si>
  <si>
    <t>Payment 78</t>
  </si>
  <si>
    <t>Payment 79</t>
  </si>
  <si>
    <t>Payment 80</t>
  </si>
  <si>
    <t>Payment 81</t>
  </si>
  <si>
    <t>Payment 82</t>
  </si>
  <si>
    <t>Payment 83</t>
  </si>
  <si>
    <t>Payment 84</t>
  </si>
  <si>
    <t>Payment 85</t>
  </si>
  <si>
    <t>Year 8</t>
  </si>
  <si>
    <t>Payment 86</t>
  </si>
  <si>
    <t>Payment 87</t>
  </si>
  <si>
    <t>Payment 88</t>
  </si>
  <si>
    <t>Payment 89</t>
  </si>
  <si>
    <t>Payment 90</t>
  </si>
  <si>
    <t>Payment 91</t>
  </si>
  <si>
    <t>Payment 92</t>
  </si>
  <si>
    <t>Payment 93</t>
  </si>
  <si>
    <t>Payment 94</t>
  </si>
  <si>
    <t>Payment 95</t>
  </si>
  <si>
    <t>Payment 96</t>
  </si>
  <si>
    <t>Payment 97</t>
  </si>
  <si>
    <t>Year 9</t>
  </si>
  <si>
    <t>Payment 98</t>
  </si>
  <si>
    <t>Payment 99</t>
  </si>
  <si>
    <t>Payment 100</t>
  </si>
  <si>
    <t>Payment 101</t>
  </si>
  <si>
    <t>Payment 102</t>
  </si>
  <si>
    <t>Payment 103</t>
  </si>
  <si>
    <t>Payment 104</t>
  </si>
  <si>
    <t>Payment 105</t>
  </si>
  <si>
    <t>Payment 106</t>
  </si>
  <si>
    <t>Payment 107</t>
  </si>
  <si>
    <t>Payment 108</t>
  </si>
  <si>
    <t>Payment 109</t>
  </si>
  <si>
    <t>Year 10</t>
  </si>
  <si>
    <t>Payment 110</t>
  </si>
  <si>
    <t>Payment 111</t>
  </si>
  <si>
    <t>Payment 112</t>
  </si>
  <si>
    <t>Payment 113</t>
  </si>
  <si>
    <t>Payment 114</t>
  </si>
  <si>
    <t>Payment 115</t>
  </si>
  <si>
    <t>Payment 116</t>
  </si>
  <si>
    <t>Payment 117</t>
  </si>
  <si>
    <t>Payment 118</t>
  </si>
  <si>
    <t>Payment 119</t>
  </si>
  <si>
    <t>Payment 120</t>
  </si>
  <si>
    <t>Payment 121</t>
  </si>
  <si>
    <t>Year 11</t>
  </si>
  <si>
    <t>Payment 122</t>
  </si>
  <si>
    <t>Payment 123</t>
  </si>
  <si>
    <t>Payment 124</t>
  </si>
  <si>
    <t>Payment 125</t>
  </si>
  <si>
    <t>Payment 126</t>
  </si>
  <si>
    <t>Payment 127</t>
  </si>
  <si>
    <t>Payment 128</t>
  </si>
  <si>
    <t>Payment 129</t>
  </si>
  <si>
    <t>Payment 130</t>
  </si>
  <si>
    <t>Payment 131</t>
  </si>
  <si>
    <t>Payment 132</t>
  </si>
  <si>
    <t>Payment 133</t>
  </si>
  <si>
    <t>Year 12</t>
  </si>
  <si>
    <t>Payment 134</t>
  </si>
  <si>
    <t>Payment 135</t>
  </si>
  <si>
    <t>Payment 136</t>
  </si>
  <si>
    <t>Payment 137</t>
  </si>
  <si>
    <t>Payment 138</t>
  </si>
  <si>
    <t>Payment 139</t>
  </si>
  <si>
    <t>Payment 140</t>
  </si>
  <si>
    <t>Payment 141</t>
  </si>
  <si>
    <t>Payment 142</t>
  </si>
  <si>
    <t>Payment 143</t>
  </si>
  <si>
    <t>Payment 144</t>
  </si>
  <si>
    <t>Payment 145</t>
  </si>
  <si>
    <t>Year 13</t>
  </si>
  <si>
    <t>Payment 146</t>
  </si>
  <si>
    <t>Payment 147</t>
  </si>
  <si>
    <t>Payment 148</t>
  </si>
  <si>
    <t>Payment 149</t>
  </si>
  <si>
    <t>Payment 150</t>
  </si>
  <si>
    <t>Payment 151</t>
  </si>
  <si>
    <t>Payment 152</t>
  </si>
  <si>
    <t>Payment 153</t>
  </si>
  <si>
    <t>Payment 154</t>
  </si>
  <si>
    <t>Payment 155</t>
  </si>
  <si>
    <t>Payment 156</t>
  </si>
  <si>
    <t>Payment 157</t>
  </si>
  <si>
    <t>Year 14</t>
  </si>
  <si>
    <t>Payment 158</t>
  </si>
  <si>
    <t>Payment 159</t>
  </si>
  <si>
    <t>Payment 160</t>
  </si>
  <si>
    <t>Payment 161</t>
  </si>
  <si>
    <t>Payment 162</t>
  </si>
  <si>
    <t>Payment 163</t>
  </si>
  <si>
    <t>Payment 164</t>
  </si>
  <si>
    <t>Payment 165</t>
  </si>
  <si>
    <t>Payment 166</t>
  </si>
  <si>
    <t>Payment 167</t>
  </si>
  <si>
    <t>Payment 168</t>
  </si>
  <si>
    <t>Payment 169</t>
  </si>
  <si>
    <t>Year 15</t>
  </si>
  <si>
    <t>Payment 170</t>
  </si>
  <si>
    <t>Payment 171</t>
  </si>
  <si>
    <t>Payment 172</t>
  </si>
  <si>
    <t>Payment 173</t>
  </si>
  <si>
    <t>Payment 174</t>
  </si>
  <si>
    <t>Payment 175</t>
  </si>
  <si>
    <t>Payment 176</t>
  </si>
  <si>
    <t>Payment 177</t>
  </si>
  <si>
    <t>Payment 178</t>
  </si>
  <si>
    <t>Payment 179</t>
  </si>
  <si>
    <t>Payment 180</t>
  </si>
  <si>
    <t>My Personal Budget</t>
  </si>
  <si>
    <t>Expenses</t>
  </si>
  <si>
    <t>Mortgage</t>
  </si>
  <si>
    <t>Utilities</t>
  </si>
  <si>
    <t>Food</t>
  </si>
  <si>
    <t>Transportation</t>
  </si>
  <si>
    <t>Entertainment</t>
  </si>
  <si>
    <t>Total</t>
  </si>
  <si>
    <t>Income</t>
  </si>
  <si>
    <t>Salary</t>
  </si>
  <si>
    <t>Support</t>
  </si>
  <si>
    <t>Cashflow</t>
  </si>
  <si>
    <t>Jan</t>
  </si>
  <si>
    <t>Feb</t>
  </si>
  <si>
    <t>Mar</t>
  </si>
  <si>
    <t>Qtr 1</t>
  </si>
  <si>
    <t>Percent</t>
  </si>
  <si>
    <t>Microsoft</t>
  </si>
  <si>
    <t>Excel</t>
  </si>
  <si>
    <t>to</t>
  </si>
  <si>
    <t>Welcome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</si>
</sst>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_);[Red]\(&quot;$&quot;#,##0.0\)"/>
    <numFmt numFmtId="171" formatCode="&quot;$&quot;#,##0.000_);[Red]\(&quot;$&quot;#,##0.000\)"/>
    <numFmt numFmtId="172" formatCode="0.000%"/>
    <numFmt numFmtId="173" formatCode="&quot;$&quot;#,##0.0000_);[Red]\(&quot;$&quot;#,##0.0000\)"/>
    <numFmt numFmtId="174" formatCode="&quot;$&quot;#,##0.00000_);[Red]\(&quot;$&quot;#,##0.00000\)"/>
    <numFmt numFmtId="175" formatCode="0.0%"/>
    <numFmt numFmtId="176" formatCode="0\ &quot;years&quot;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i/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26"/>
      <name val="Arial"/>
      <family val="0"/>
    </font>
    <font>
      <b/>
      <sz val="48"/>
      <color indexed="12"/>
      <name val="Verdana"/>
      <family val="2"/>
    </font>
    <font>
      <b/>
      <sz val="72"/>
      <color indexed="12"/>
      <name val="Verdana"/>
      <family val="2"/>
    </font>
    <font>
      <b/>
      <sz val="20"/>
      <color indexed="12"/>
      <name val="Verdana"/>
      <family val="2"/>
    </font>
    <font>
      <sz val="20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wrapText="1"/>
    </xf>
    <xf numFmtId="6" fontId="0" fillId="2" borderId="2" xfId="0" applyNumberFormat="1" applyFill="1" applyBorder="1" applyAlignment="1">
      <alignment wrapText="1"/>
    </xf>
    <xf numFmtId="9" fontId="0" fillId="2" borderId="2" xfId="0" applyNumberForma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6" fontId="0" fillId="2" borderId="2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6" fontId="1" fillId="3" borderId="6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6" fontId="0" fillId="2" borderId="4" xfId="0" applyNumberForma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8" fontId="1" fillId="2" borderId="6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6" fontId="0" fillId="3" borderId="2" xfId="0" applyNumberFormat="1" applyFill="1" applyBorder="1" applyAlignment="1">
      <alignment wrapText="1"/>
    </xf>
    <xf numFmtId="9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6" fontId="1" fillId="4" borderId="0" xfId="0" applyNumberFormat="1" applyFont="1" applyFill="1" applyBorder="1" applyAlignment="1">
      <alignment horizontal="center" vertical="center" wrapText="1"/>
    </xf>
    <xf numFmtId="175" fontId="0" fillId="0" borderId="0" xfId="21" applyNumberFormat="1" applyAlignment="1">
      <alignment horizontal="center"/>
    </xf>
    <xf numFmtId="9" fontId="0" fillId="0" borderId="0" xfId="2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5" fillId="0" borderId="0" xfId="0" applyNumberFormat="1" applyFont="1" applyAlignment="1">
      <alignment/>
    </xf>
    <xf numFmtId="175" fontId="1" fillId="0" borderId="0" xfId="21" applyNumberFormat="1" applyFont="1" applyAlignment="1">
      <alignment horizontal="center"/>
    </xf>
    <xf numFmtId="0" fontId="0" fillId="4" borderId="0" xfId="0" applyFill="1" applyAlignment="1">
      <alignment/>
    </xf>
    <xf numFmtId="8" fontId="0" fillId="4" borderId="0" xfId="0" applyNumberFormat="1" applyFill="1" applyAlignment="1">
      <alignment/>
    </xf>
    <xf numFmtId="175" fontId="0" fillId="4" borderId="0" xfId="21" applyNumberFormat="1" applyFill="1" applyAlignment="1">
      <alignment horizontal="center"/>
    </xf>
    <xf numFmtId="0" fontId="0" fillId="5" borderId="0" xfId="0" applyFill="1" applyAlignment="1">
      <alignment/>
    </xf>
    <xf numFmtId="8" fontId="0" fillId="5" borderId="0" xfId="0" applyNumberFormat="1" applyFill="1" applyAlignment="1">
      <alignment/>
    </xf>
    <xf numFmtId="175" fontId="0" fillId="5" borderId="0" xfId="21" applyNumberFormat="1" applyFill="1" applyAlignment="1">
      <alignment horizontal="center"/>
    </xf>
    <xf numFmtId="178" fontId="0" fillId="0" borderId="0" xfId="17" applyNumberFormat="1" applyFont="1" applyFill="1" applyBorder="1" applyAlignment="1">
      <alignment/>
    </xf>
    <xf numFmtId="0" fontId="6" fillId="6" borderId="7" xfId="0" applyFont="1" applyFill="1" applyBorder="1" applyAlignment="1">
      <alignment horizontal="left"/>
    </xf>
    <xf numFmtId="178" fontId="0" fillId="0" borderId="8" xfId="17" applyNumberFormat="1" applyFont="1" applyFill="1" applyBorder="1" applyAlignment="1">
      <alignment/>
    </xf>
    <xf numFmtId="0" fontId="8" fillId="7" borderId="8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right"/>
    </xf>
    <xf numFmtId="0" fontId="11" fillId="6" borderId="7" xfId="0" applyFont="1" applyFill="1" applyBorder="1" applyAlignment="1">
      <alignment horizontal="right"/>
    </xf>
    <xf numFmtId="0" fontId="9" fillId="7" borderId="9" xfId="0" applyFont="1" applyFill="1" applyBorder="1" applyAlignment="1">
      <alignment horizontal="left"/>
    </xf>
    <xf numFmtId="178" fontId="0" fillId="0" borderId="9" xfId="17" applyNumberFormat="1" applyFont="1" applyFill="1" applyBorder="1" applyAlignment="1">
      <alignment/>
    </xf>
    <xf numFmtId="0" fontId="7" fillId="7" borderId="0" xfId="0" applyFont="1" applyFill="1" applyBorder="1" applyAlignment="1">
      <alignment horizontal="left" indent="1"/>
    </xf>
    <xf numFmtId="178" fontId="1" fillId="0" borderId="0" xfId="17" applyNumberFormat="1" applyFont="1" applyFill="1" applyBorder="1" applyAlignment="1">
      <alignment/>
    </xf>
    <xf numFmtId="9" fontId="1" fillId="0" borderId="0" xfId="21" applyFont="1" applyAlignment="1">
      <alignment/>
    </xf>
    <xf numFmtId="178" fontId="1" fillId="0" borderId="8" xfId="17" applyNumberFormat="1" applyFont="1" applyFill="1" applyBorder="1" applyAlignment="1">
      <alignment/>
    </xf>
    <xf numFmtId="9" fontId="1" fillId="0" borderId="8" xfId="21" applyFont="1" applyBorder="1" applyAlignment="1">
      <alignment/>
    </xf>
    <xf numFmtId="178" fontId="1" fillId="0" borderId="9" xfId="17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6"/>
  <sheetViews>
    <sheetView showGridLines="0" showRowColHeaders="0" zoomScale="200" zoomScaleNormal="200" workbookViewId="0" topLeftCell="A2">
      <selection activeCell="A1" sqref="A1"/>
    </sheetView>
  </sheetViews>
  <sheetFormatPr defaultColWidth="9.140625" defaultRowHeight="12.75"/>
  <cols>
    <col min="1" max="1" width="67.8515625" style="0" customWidth="1"/>
  </cols>
  <sheetData>
    <row r="3" s="62" customFormat="1" ht="25.5">
      <c r="A3" s="61" t="s">
        <v>377</v>
      </c>
    </row>
    <row r="4" s="62" customFormat="1" ht="25.5">
      <c r="A4" s="61" t="s">
        <v>376</v>
      </c>
    </row>
    <row r="5" s="58" customFormat="1" ht="60">
      <c r="A5" s="59" t="s">
        <v>374</v>
      </c>
    </row>
    <row r="6" s="58" customFormat="1" ht="87.75">
      <c r="A6" s="60" t="s">
        <v>375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6.00390625" style="0" bestFit="1" customWidth="1"/>
    <col min="2" max="4" width="7.7109375" style="0" customWidth="1"/>
    <col min="5" max="5" width="8.7109375" style="0" customWidth="1"/>
    <col min="6" max="6" width="7.421875" style="0" bestFit="1" customWidth="1"/>
  </cols>
  <sheetData>
    <row r="1" spans="1:6" ht="15.75">
      <c r="A1" s="63" t="s">
        <v>357</v>
      </c>
      <c r="B1" s="63"/>
      <c r="C1" s="63"/>
      <c r="D1" s="63"/>
      <c r="E1" s="63"/>
      <c r="F1" s="63"/>
    </row>
    <row r="2" ht="13.5" thickBot="1"/>
    <row r="3" spans="1:6" s="3" customFormat="1" ht="15">
      <c r="A3" s="44" t="s">
        <v>358</v>
      </c>
      <c r="B3" s="48" t="s">
        <v>369</v>
      </c>
      <c r="C3" s="48" t="s">
        <v>370</v>
      </c>
      <c r="D3" s="48" t="s">
        <v>371</v>
      </c>
      <c r="E3" s="49" t="s">
        <v>372</v>
      </c>
      <c r="F3" s="49" t="s">
        <v>373</v>
      </c>
    </row>
    <row r="4" spans="1:6" ht="12.75">
      <c r="A4" s="52" t="s">
        <v>359</v>
      </c>
      <c r="B4" s="43">
        <v>1250</v>
      </c>
      <c r="C4" s="43">
        <v>1300</v>
      </c>
      <c r="D4" s="43">
        <v>1400</v>
      </c>
      <c r="E4" s="53">
        <f aca="true" t="shared" si="0" ref="E4:E9">SUM(B4:D4)</f>
        <v>3950</v>
      </c>
      <c r="F4" s="54">
        <f aca="true" t="shared" si="1" ref="F4:F9">E4/$E$9</f>
        <v>0.33423591132171265</v>
      </c>
    </row>
    <row r="5" spans="1:6" ht="12.75">
      <c r="A5" s="52" t="s">
        <v>360</v>
      </c>
      <c r="B5" s="43">
        <v>600</v>
      </c>
      <c r="C5" s="43">
        <v>600</v>
      </c>
      <c r="D5" s="43">
        <v>600</v>
      </c>
      <c r="E5" s="53">
        <f t="shared" si="0"/>
        <v>1800</v>
      </c>
      <c r="F5" s="54">
        <f t="shared" si="1"/>
        <v>0.1523100355390083</v>
      </c>
    </row>
    <row r="6" spans="1:6" ht="12.75">
      <c r="A6" s="52" t="s">
        <v>361</v>
      </c>
      <c r="B6" s="43">
        <v>475</v>
      </c>
      <c r="C6" s="43">
        <v>475</v>
      </c>
      <c r="D6" s="43">
        <v>250</v>
      </c>
      <c r="E6" s="53">
        <f t="shared" si="0"/>
        <v>1200</v>
      </c>
      <c r="F6" s="54">
        <f t="shared" si="1"/>
        <v>0.10154002369267219</v>
      </c>
    </row>
    <row r="7" spans="1:6" ht="12.75">
      <c r="A7" s="52" t="s">
        <v>362</v>
      </c>
      <c r="B7" s="43">
        <v>333</v>
      </c>
      <c r="C7" s="43">
        <v>500</v>
      </c>
      <c r="D7" s="43">
        <v>333</v>
      </c>
      <c r="E7" s="53">
        <f t="shared" si="0"/>
        <v>1166</v>
      </c>
      <c r="F7" s="54">
        <f t="shared" si="1"/>
        <v>0.09866305635471315</v>
      </c>
    </row>
    <row r="8" spans="1:6" ht="12.75">
      <c r="A8" s="52" t="s">
        <v>363</v>
      </c>
      <c r="B8" s="43">
        <v>1234</v>
      </c>
      <c r="C8" s="43">
        <v>1234</v>
      </c>
      <c r="D8" s="43">
        <v>1234</v>
      </c>
      <c r="E8" s="53">
        <f t="shared" si="0"/>
        <v>3702</v>
      </c>
      <c r="F8" s="54">
        <f t="shared" si="1"/>
        <v>0.3132509730918937</v>
      </c>
    </row>
    <row r="9" spans="1:6" s="3" customFormat="1" ht="12.75">
      <c r="A9" s="46" t="s">
        <v>364</v>
      </c>
      <c r="B9" s="45">
        <f>SUM(B4:B8)</f>
        <v>3892</v>
      </c>
      <c r="C9" s="45">
        <f>SUM(C4:C8)</f>
        <v>4109</v>
      </c>
      <c r="D9" s="45">
        <f>SUM(D4:D8)</f>
        <v>3817</v>
      </c>
      <c r="E9" s="55">
        <f t="shared" si="0"/>
        <v>11818</v>
      </c>
      <c r="F9" s="56">
        <f t="shared" si="1"/>
        <v>1</v>
      </c>
    </row>
    <row r="10" spans="1:6" ht="12.75">
      <c r="A10" s="47"/>
      <c r="B10" s="43"/>
      <c r="C10" s="43"/>
      <c r="D10" s="43"/>
      <c r="E10" s="53"/>
      <c r="F10" s="3"/>
    </row>
    <row r="11" spans="1:5" s="3" customFormat="1" ht="12.75">
      <c r="A11" s="47" t="s">
        <v>365</v>
      </c>
      <c r="B11" s="43"/>
      <c r="C11" s="43"/>
      <c r="D11" s="43"/>
      <c r="E11" s="53"/>
    </row>
    <row r="12" spans="1:6" ht="12.75">
      <c r="A12" s="52" t="s">
        <v>366</v>
      </c>
      <c r="B12" s="43">
        <v>3500</v>
      </c>
      <c r="C12" s="43">
        <v>3500</v>
      </c>
      <c r="D12" s="43">
        <v>3500</v>
      </c>
      <c r="E12" s="53">
        <f>SUM(B12:D12)</f>
        <v>10500</v>
      </c>
      <c r="F12" s="54">
        <f>E12/$E$15</f>
        <v>0.8383233532934131</v>
      </c>
    </row>
    <row r="13" spans="1:6" ht="12.75">
      <c r="A13" s="52" t="s">
        <v>367</v>
      </c>
      <c r="B13" s="43">
        <v>600</v>
      </c>
      <c r="C13" s="43">
        <v>600</v>
      </c>
      <c r="D13" s="43">
        <v>600</v>
      </c>
      <c r="E13" s="53">
        <f>SUM(B13:D13)</f>
        <v>1800</v>
      </c>
      <c r="F13" s="54">
        <f>E13/$E$15</f>
        <v>0.1437125748502994</v>
      </c>
    </row>
    <row r="14" spans="1:6" ht="12.75">
      <c r="A14" s="52" t="s">
        <v>1</v>
      </c>
      <c r="B14" s="43">
        <v>75</v>
      </c>
      <c r="C14" s="43">
        <v>75</v>
      </c>
      <c r="D14" s="43">
        <v>75</v>
      </c>
      <c r="E14" s="53">
        <f>SUM(B14:D14)</f>
        <v>225</v>
      </c>
      <c r="F14" s="54">
        <f>E14/$E$15</f>
        <v>0.017964071856287425</v>
      </c>
    </row>
    <row r="15" spans="1:6" s="3" customFormat="1" ht="12.75">
      <c r="A15" s="46" t="s">
        <v>364</v>
      </c>
      <c r="B15" s="45">
        <f>SUM(B12:B14)</f>
        <v>4175</v>
      </c>
      <c r="C15" s="45">
        <f>SUM(C12:C14)</f>
        <v>4175</v>
      </c>
      <c r="D15" s="45">
        <f>SUM(D12:D14)</f>
        <v>4175</v>
      </c>
      <c r="E15" s="55">
        <f>SUM(B15:D15)</f>
        <v>12525</v>
      </c>
      <c r="F15" s="56">
        <f>E15/$E$15</f>
        <v>1</v>
      </c>
    </row>
    <row r="16" spans="1:6" ht="12.75">
      <c r="A16" s="47"/>
      <c r="B16" s="43"/>
      <c r="C16" s="43"/>
      <c r="D16" s="43"/>
      <c r="E16" s="53"/>
      <c r="F16" s="3"/>
    </row>
    <row r="17" spans="1:5" s="3" customFormat="1" ht="13.5" thickBot="1">
      <c r="A17" s="50" t="s">
        <v>368</v>
      </c>
      <c r="B17" s="51">
        <f>B15-B9</f>
        <v>283</v>
      </c>
      <c r="C17" s="51">
        <f>C15-C9</f>
        <v>66</v>
      </c>
      <c r="D17" s="51">
        <f>D15-D9</f>
        <v>358</v>
      </c>
      <c r="E17" s="57">
        <f>SUM(B17:D17)</f>
        <v>707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8"/>
  <sheetViews>
    <sheetView workbookViewId="0" topLeftCell="A1">
      <pane ySplit="18" topLeftCell="BM19" activePane="bottomLeft" state="frozen"/>
      <selection pane="topLeft" activeCell="D17" sqref="D17"/>
      <selection pane="bottomLeft" activeCell="B1" sqref="B1"/>
    </sheetView>
  </sheetViews>
  <sheetFormatPr defaultColWidth="9.140625" defaultRowHeight="12.75"/>
  <cols>
    <col min="1" max="1" width="14.421875" style="0" customWidth="1"/>
    <col min="2" max="2" width="15.7109375" style="0" customWidth="1"/>
    <col min="3" max="3" width="15.7109375" style="30" hidden="1" customWidth="1"/>
    <col min="4" max="4" width="15.7109375" style="0" customWidth="1"/>
    <col min="5" max="5" width="15.7109375" style="0" hidden="1" customWidth="1"/>
    <col min="6" max="9" width="15.7109375" style="0" customWidth="1"/>
  </cols>
  <sheetData>
    <row r="1" spans="1:2" ht="12.75">
      <c r="A1" t="s">
        <v>146</v>
      </c>
      <c r="B1" s="1">
        <v>200000</v>
      </c>
    </row>
    <row r="2" spans="1:2" ht="12.75">
      <c r="A2" t="s">
        <v>147</v>
      </c>
      <c r="B2" s="31">
        <f>B5/B1</f>
        <v>0.7665</v>
      </c>
    </row>
    <row r="3" spans="1:2" ht="12.75">
      <c r="A3" t="s">
        <v>1</v>
      </c>
      <c r="B3" s="32">
        <v>0.05625</v>
      </c>
    </row>
    <row r="5" spans="1:2" ht="12.75">
      <c r="A5" t="s">
        <v>148</v>
      </c>
      <c r="B5" s="1">
        <v>153300</v>
      </c>
    </row>
    <row r="6" spans="1:2" ht="12.75">
      <c r="A6" t="s">
        <v>149</v>
      </c>
      <c r="B6" s="33">
        <v>15</v>
      </c>
    </row>
    <row r="8" spans="1:2" ht="12.75">
      <c r="A8" t="s">
        <v>150</v>
      </c>
      <c r="B8" s="1">
        <v>0</v>
      </c>
    </row>
    <row r="10" spans="1:2" ht="12.75">
      <c r="A10" t="s">
        <v>6</v>
      </c>
      <c r="B10" s="34">
        <f>PMT(B3/12,B6*12,B5)</f>
        <v>-1262.7807077081975</v>
      </c>
    </row>
    <row r="11" spans="1:2" ht="12.75">
      <c r="A11" t="s">
        <v>151</v>
      </c>
      <c r="B11" s="34">
        <v>-113.22</v>
      </c>
    </row>
    <row r="12" spans="1:2" ht="12.75">
      <c r="A12" t="s">
        <v>152</v>
      </c>
      <c r="B12" s="34">
        <v>-224</v>
      </c>
    </row>
    <row r="13" spans="1:2" ht="12.75">
      <c r="A13" t="s">
        <v>153</v>
      </c>
      <c r="B13" s="34">
        <v>0</v>
      </c>
    </row>
    <row r="14" spans="1:2" ht="12.75">
      <c r="A14" t="s">
        <v>154</v>
      </c>
      <c r="B14" s="34">
        <f>SUM(B10:B13)</f>
        <v>-1600.0007077081975</v>
      </c>
    </row>
    <row r="15" ht="12.75">
      <c r="B15" s="34"/>
    </row>
    <row r="16" spans="1:8" ht="12.75">
      <c r="A16" t="s">
        <v>155</v>
      </c>
      <c r="B16" s="34"/>
      <c r="D16" s="34">
        <f>SUM(D19:D198)-G16+B8</f>
        <v>-217331.40456296055</v>
      </c>
      <c r="E16" s="34">
        <f>SUM(E19:E198)</f>
        <v>0</v>
      </c>
      <c r="F16" s="34">
        <f>SUM(F19:F198)</f>
        <v>-64031.404562959426</v>
      </c>
      <c r="G16" s="35">
        <f>SUM(G19:G198)</f>
        <v>-35392</v>
      </c>
      <c r="H16" s="34">
        <f>SUM(H19:H198)</f>
        <v>-153300</v>
      </c>
    </row>
    <row r="18" spans="1:9" s="5" customFormat="1" ht="12.75">
      <c r="A18" s="5" t="s">
        <v>156</v>
      </c>
      <c r="B18" s="5" t="s">
        <v>157</v>
      </c>
      <c r="C18" s="36" t="s">
        <v>158</v>
      </c>
      <c r="D18" s="5" t="s">
        <v>6</v>
      </c>
      <c r="E18" s="5" t="s">
        <v>153</v>
      </c>
      <c r="F18" s="5" t="s">
        <v>1</v>
      </c>
      <c r="G18" s="5" t="s">
        <v>159</v>
      </c>
      <c r="H18" s="5" t="s">
        <v>160</v>
      </c>
      <c r="I18" s="5" t="s">
        <v>161</v>
      </c>
    </row>
    <row r="19" spans="1:10" ht="12.75">
      <c r="A19" s="37" t="s">
        <v>162</v>
      </c>
      <c r="B19" s="38">
        <f>B5</f>
        <v>153300</v>
      </c>
      <c r="C19" s="39">
        <f aca="true" t="shared" si="0" ref="C19:C50">B19/$B$1</f>
        <v>0.7665</v>
      </c>
      <c r="D19" s="38">
        <f>IF(C19&gt;0.8,SUM($B$10:$B$13),SUM($B$10:$B$12))</f>
        <v>-1600.0007077081975</v>
      </c>
      <c r="E19" s="38">
        <f aca="true" t="shared" si="1" ref="E19:E50">IF(C19&gt;0.8,$B$13,0)</f>
        <v>0</v>
      </c>
      <c r="F19" s="38">
        <f aca="true" t="shared" si="2" ref="F19:F50">-B19*$B$3/12</f>
        <v>-718.59375</v>
      </c>
      <c r="G19" s="38">
        <f>$B$12</f>
        <v>-224</v>
      </c>
      <c r="H19" s="38">
        <f aca="true" t="shared" si="3" ref="H19:H50">D19-F19-E19-G19</f>
        <v>-657.4069577081975</v>
      </c>
      <c r="I19" s="38">
        <f aca="true" t="shared" si="4" ref="I19:I50">B19+H19</f>
        <v>152642.5930422918</v>
      </c>
      <c r="J19" s="37" t="s">
        <v>163</v>
      </c>
    </row>
    <row r="20" spans="1:10" ht="12.75">
      <c r="A20" s="37" t="s">
        <v>164</v>
      </c>
      <c r="B20" s="38">
        <f aca="true" t="shared" si="5" ref="B20:B51">IF(I19&gt;0,I19,0)</f>
        <v>152642.5930422918</v>
      </c>
      <c r="C20" s="39">
        <f t="shared" si="0"/>
        <v>0.763212965211459</v>
      </c>
      <c r="D20" s="38">
        <f aca="true" t="shared" si="6" ref="D20:D51">IF(C20&gt;0.8,SUM($B$10:$B$13),IF(B20&lt;=-D19,IF(B20&gt;0,-B20+G20+F20,0),SUM($B$10:$B$12)))</f>
        <v>-1600.0007077081975</v>
      </c>
      <c r="E20" s="38">
        <f t="shared" si="1"/>
        <v>0</v>
      </c>
      <c r="F20" s="38">
        <f t="shared" si="2"/>
        <v>-715.5121548857428</v>
      </c>
      <c r="G20" s="38">
        <f aca="true" t="shared" si="7" ref="G20:G51">IF(B20&gt;0,$B$12,0)</f>
        <v>-224</v>
      </c>
      <c r="H20" s="38">
        <f t="shared" si="3"/>
        <v>-660.4885528224547</v>
      </c>
      <c r="I20" s="38">
        <f t="shared" si="4"/>
        <v>151982.10448946935</v>
      </c>
      <c r="J20" s="37" t="s">
        <v>163</v>
      </c>
    </row>
    <row r="21" spans="1:10" ht="12.75">
      <c r="A21" s="37" t="s">
        <v>165</v>
      </c>
      <c r="B21" s="38">
        <f t="shared" si="5"/>
        <v>151982.10448946935</v>
      </c>
      <c r="C21" s="39">
        <f t="shared" si="0"/>
        <v>0.7599105224473467</v>
      </c>
      <c r="D21" s="38">
        <f t="shared" si="6"/>
        <v>-1600.0007077081975</v>
      </c>
      <c r="E21" s="38">
        <f t="shared" si="1"/>
        <v>0</v>
      </c>
      <c r="F21" s="38">
        <f t="shared" si="2"/>
        <v>-712.4161147943877</v>
      </c>
      <c r="G21" s="38">
        <f t="shared" si="7"/>
        <v>-224</v>
      </c>
      <c r="H21" s="38">
        <f t="shared" si="3"/>
        <v>-663.5845929138098</v>
      </c>
      <c r="I21" s="38">
        <f t="shared" si="4"/>
        <v>151318.51989655555</v>
      </c>
      <c r="J21" s="37" t="s">
        <v>163</v>
      </c>
    </row>
    <row r="22" spans="1:10" ht="12.75">
      <c r="A22" s="37" t="s">
        <v>166</v>
      </c>
      <c r="B22" s="38">
        <f t="shared" si="5"/>
        <v>151318.51989655555</v>
      </c>
      <c r="C22" s="39">
        <f t="shared" si="0"/>
        <v>0.7565925994827777</v>
      </c>
      <c r="D22" s="38">
        <f t="shared" si="6"/>
        <v>-1600.0007077081975</v>
      </c>
      <c r="E22" s="38">
        <f t="shared" si="1"/>
        <v>0</v>
      </c>
      <c r="F22" s="38">
        <f t="shared" si="2"/>
        <v>-709.3055620151041</v>
      </c>
      <c r="G22" s="38">
        <f t="shared" si="7"/>
        <v>-224</v>
      </c>
      <c r="H22" s="38">
        <f t="shared" si="3"/>
        <v>-666.6951456930934</v>
      </c>
      <c r="I22" s="38">
        <f t="shared" si="4"/>
        <v>150651.82475086246</v>
      </c>
      <c r="J22" s="37" t="s">
        <v>163</v>
      </c>
    </row>
    <row r="23" spans="1:10" ht="12.75">
      <c r="A23" s="37" t="s">
        <v>167</v>
      </c>
      <c r="B23" s="38">
        <f t="shared" si="5"/>
        <v>150651.82475086246</v>
      </c>
      <c r="C23" s="39">
        <f t="shared" si="0"/>
        <v>0.7532591237543124</v>
      </c>
      <c r="D23" s="38">
        <f t="shared" si="6"/>
        <v>-1600.0007077081975</v>
      </c>
      <c r="E23" s="38">
        <f t="shared" si="1"/>
        <v>0</v>
      </c>
      <c r="F23" s="38">
        <f t="shared" si="2"/>
        <v>-706.1804285196678</v>
      </c>
      <c r="G23" s="38">
        <f t="shared" si="7"/>
        <v>-224</v>
      </c>
      <c r="H23" s="38">
        <f t="shared" si="3"/>
        <v>-669.8202791885298</v>
      </c>
      <c r="I23" s="38">
        <f t="shared" si="4"/>
        <v>149982.00447167392</v>
      </c>
      <c r="J23" s="37" t="s">
        <v>163</v>
      </c>
    </row>
    <row r="24" spans="1:10" ht="12.75">
      <c r="A24" s="37" t="s">
        <v>168</v>
      </c>
      <c r="B24" s="38">
        <f t="shared" si="5"/>
        <v>149982.00447167392</v>
      </c>
      <c r="C24" s="39">
        <f t="shared" si="0"/>
        <v>0.7499100223583696</v>
      </c>
      <c r="D24" s="38">
        <f t="shared" si="6"/>
        <v>-1600.0007077081975</v>
      </c>
      <c r="E24" s="38">
        <f t="shared" si="1"/>
        <v>0</v>
      </c>
      <c r="F24" s="38">
        <f t="shared" si="2"/>
        <v>-703.0406459609716</v>
      </c>
      <c r="G24" s="38">
        <f t="shared" si="7"/>
        <v>-224</v>
      </c>
      <c r="H24" s="38">
        <f t="shared" si="3"/>
        <v>-672.960061747226</v>
      </c>
      <c r="I24" s="38">
        <f t="shared" si="4"/>
        <v>149309.0444099267</v>
      </c>
      <c r="J24" s="37" t="s">
        <v>163</v>
      </c>
    </row>
    <row r="25" spans="1:10" ht="12.75">
      <c r="A25" s="37" t="s">
        <v>169</v>
      </c>
      <c r="B25" s="38">
        <f t="shared" si="5"/>
        <v>149309.0444099267</v>
      </c>
      <c r="C25" s="39">
        <f t="shared" si="0"/>
        <v>0.7465452220496335</v>
      </c>
      <c r="D25" s="38">
        <f t="shared" si="6"/>
        <v>-1600.0007077081975</v>
      </c>
      <c r="E25" s="38">
        <f t="shared" si="1"/>
        <v>0</v>
      </c>
      <c r="F25" s="38">
        <f t="shared" si="2"/>
        <v>-699.8861456715314</v>
      </c>
      <c r="G25" s="38">
        <f t="shared" si="7"/>
        <v>-224</v>
      </c>
      <c r="H25" s="38">
        <f t="shared" si="3"/>
        <v>-676.1145620366661</v>
      </c>
      <c r="I25" s="38">
        <f t="shared" si="4"/>
        <v>148632.92984789002</v>
      </c>
      <c r="J25" s="37" t="s">
        <v>163</v>
      </c>
    </row>
    <row r="26" spans="1:10" ht="12.75">
      <c r="A26" s="37" t="s">
        <v>170</v>
      </c>
      <c r="B26" s="38">
        <f t="shared" si="5"/>
        <v>148632.92984789002</v>
      </c>
      <c r="C26" s="39">
        <f t="shared" si="0"/>
        <v>0.7431646492394501</v>
      </c>
      <c r="D26" s="38">
        <f t="shared" si="6"/>
        <v>-1600.0007077081975</v>
      </c>
      <c r="E26" s="38">
        <f t="shared" si="1"/>
        <v>0</v>
      </c>
      <c r="F26" s="38">
        <f t="shared" si="2"/>
        <v>-696.7168586619845</v>
      </c>
      <c r="G26" s="38">
        <f t="shared" si="7"/>
        <v>-224</v>
      </c>
      <c r="H26" s="38">
        <f t="shared" si="3"/>
        <v>-679.283849046213</v>
      </c>
      <c r="I26" s="38">
        <f t="shared" si="4"/>
        <v>147953.6459988438</v>
      </c>
      <c r="J26" s="37" t="s">
        <v>163</v>
      </c>
    </row>
    <row r="27" spans="1:10" ht="12.75">
      <c r="A27" s="37" t="s">
        <v>171</v>
      </c>
      <c r="B27" s="38">
        <f t="shared" si="5"/>
        <v>147953.6459988438</v>
      </c>
      <c r="C27" s="39">
        <f t="shared" si="0"/>
        <v>0.739768229994219</v>
      </c>
      <c r="D27" s="38">
        <f t="shared" si="6"/>
        <v>-1600.0007077081975</v>
      </c>
      <c r="E27" s="38">
        <f t="shared" si="1"/>
        <v>0</v>
      </c>
      <c r="F27" s="38">
        <f t="shared" si="2"/>
        <v>-693.5327156195804</v>
      </c>
      <c r="G27" s="38">
        <f t="shared" si="7"/>
        <v>-224</v>
      </c>
      <c r="H27" s="38">
        <f t="shared" si="3"/>
        <v>-682.4679920886172</v>
      </c>
      <c r="I27" s="38">
        <f t="shared" si="4"/>
        <v>147271.1780067552</v>
      </c>
      <c r="J27" s="37" t="s">
        <v>163</v>
      </c>
    </row>
    <row r="28" spans="1:10" ht="12.75">
      <c r="A28" s="37" t="s">
        <v>172</v>
      </c>
      <c r="B28" s="38">
        <f t="shared" si="5"/>
        <v>147271.1780067552</v>
      </c>
      <c r="C28" s="39">
        <f t="shared" si="0"/>
        <v>0.736355890033776</v>
      </c>
      <c r="D28" s="38">
        <f t="shared" si="6"/>
        <v>-1600.0007077081975</v>
      </c>
      <c r="E28" s="38">
        <f t="shared" si="1"/>
        <v>0</v>
      </c>
      <c r="F28" s="38">
        <f t="shared" si="2"/>
        <v>-690.333646906665</v>
      </c>
      <c r="G28" s="38">
        <f t="shared" si="7"/>
        <v>-224</v>
      </c>
      <c r="H28" s="38">
        <f t="shared" si="3"/>
        <v>-685.6670608015326</v>
      </c>
      <c r="I28" s="38">
        <f t="shared" si="4"/>
        <v>146585.51094595366</v>
      </c>
      <c r="J28" s="37" t="s">
        <v>163</v>
      </c>
    </row>
    <row r="29" spans="1:10" ht="12.75">
      <c r="A29" s="37" t="s">
        <v>173</v>
      </c>
      <c r="B29" s="38">
        <f t="shared" si="5"/>
        <v>146585.51094595366</v>
      </c>
      <c r="C29" s="39">
        <f t="shared" si="0"/>
        <v>0.7329275547297683</v>
      </c>
      <c r="D29" s="38">
        <f t="shared" si="6"/>
        <v>-1600.0007077081975</v>
      </c>
      <c r="E29" s="38">
        <f t="shared" si="1"/>
        <v>0</v>
      </c>
      <c r="F29" s="38">
        <f t="shared" si="2"/>
        <v>-687.1195825591577</v>
      </c>
      <c r="G29" s="38">
        <f t="shared" si="7"/>
        <v>-224</v>
      </c>
      <c r="H29" s="38">
        <f t="shared" si="3"/>
        <v>-688.8811251490398</v>
      </c>
      <c r="I29" s="38">
        <f t="shared" si="4"/>
        <v>145896.62982080464</v>
      </c>
      <c r="J29" s="37" t="s">
        <v>163</v>
      </c>
    </row>
    <row r="30" spans="1:10" ht="12.75">
      <c r="A30" s="37" t="s">
        <v>174</v>
      </c>
      <c r="B30" s="38">
        <f t="shared" si="5"/>
        <v>145896.62982080464</v>
      </c>
      <c r="C30" s="39">
        <f t="shared" si="0"/>
        <v>0.7294831491040232</v>
      </c>
      <c r="D30" s="38">
        <f t="shared" si="6"/>
        <v>-1600.0007077081975</v>
      </c>
      <c r="E30" s="38">
        <f t="shared" si="1"/>
        <v>0</v>
      </c>
      <c r="F30" s="38">
        <f t="shared" si="2"/>
        <v>-683.8904522850218</v>
      </c>
      <c r="G30" s="38">
        <f t="shared" si="7"/>
        <v>-224</v>
      </c>
      <c r="H30" s="38">
        <f t="shared" si="3"/>
        <v>-692.1102554231758</v>
      </c>
      <c r="I30" s="38">
        <f t="shared" si="4"/>
        <v>145204.51956538146</v>
      </c>
      <c r="J30" s="37" t="s">
        <v>163</v>
      </c>
    </row>
    <row r="31" spans="1:10" ht="12.75">
      <c r="A31" s="40" t="s">
        <v>175</v>
      </c>
      <c r="B31" s="41">
        <f t="shared" si="5"/>
        <v>145204.51956538146</v>
      </c>
      <c r="C31" s="42">
        <f t="shared" si="0"/>
        <v>0.7260225978269073</v>
      </c>
      <c r="D31" s="41">
        <f t="shared" si="6"/>
        <v>-1600.0007077081975</v>
      </c>
      <c r="E31" s="41">
        <f t="shared" si="1"/>
        <v>0</v>
      </c>
      <c r="F31" s="41">
        <f t="shared" si="2"/>
        <v>-680.6461854627256</v>
      </c>
      <c r="G31" s="41">
        <f t="shared" si="7"/>
        <v>-224</v>
      </c>
      <c r="H31" s="41">
        <f t="shared" si="3"/>
        <v>-695.3545222454719</v>
      </c>
      <c r="I31" s="41">
        <f t="shared" si="4"/>
        <v>144509.165043136</v>
      </c>
      <c r="J31" s="40" t="s">
        <v>176</v>
      </c>
    </row>
    <row r="32" spans="1:10" ht="12.75">
      <c r="A32" s="40" t="s">
        <v>177</v>
      </c>
      <c r="B32" s="41">
        <f t="shared" si="5"/>
        <v>144509.165043136</v>
      </c>
      <c r="C32" s="42">
        <f t="shared" si="0"/>
        <v>0.7225458252156799</v>
      </c>
      <c r="D32" s="41">
        <f t="shared" si="6"/>
        <v>-1600.0007077081975</v>
      </c>
      <c r="E32" s="41">
        <f t="shared" si="1"/>
        <v>0</v>
      </c>
      <c r="F32" s="41">
        <f t="shared" si="2"/>
        <v>-677.3867111397</v>
      </c>
      <c r="G32" s="41">
        <f t="shared" si="7"/>
        <v>-224</v>
      </c>
      <c r="H32" s="41">
        <f t="shared" si="3"/>
        <v>-698.6139965684976</v>
      </c>
      <c r="I32" s="41">
        <f t="shared" si="4"/>
        <v>143810.5510465675</v>
      </c>
      <c r="J32" s="40" t="s">
        <v>176</v>
      </c>
    </row>
    <row r="33" spans="1:10" ht="12.75">
      <c r="A33" s="40" t="s">
        <v>178</v>
      </c>
      <c r="B33" s="41">
        <f t="shared" si="5"/>
        <v>143810.5510465675</v>
      </c>
      <c r="C33" s="42">
        <f t="shared" si="0"/>
        <v>0.7190527552328375</v>
      </c>
      <c r="D33" s="41">
        <f t="shared" si="6"/>
        <v>-1600.0007077081975</v>
      </c>
      <c r="E33" s="41">
        <f t="shared" si="1"/>
        <v>0</v>
      </c>
      <c r="F33" s="41">
        <f t="shared" si="2"/>
        <v>-674.1119580307852</v>
      </c>
      <c r="G33" s="41">
        <f t="shared" si="7"/>
        <v>-224</v>
      </c>
      <c r="H33" s="41">
        <f t="shared" si="3"/>
        <v>-701.8887496774123</v>
      </c>
      <c r="I33" s="41">
        <f t="shared" si="4"/>
        <v>143108.66229689008</v>
      </c>
      <c r="J33" s="40" t="s">
        <v>176</v>
      </c>
    </row>
    <row r="34" spans="1:10" ht="12.75">
      <c r="A34" s="40" t="s">
        <v>179</v>
      </c>
      <c r="B34" s="41">
        <f t="shared" si="5"/>
        <v>143108.66229689008</v>
      </c>
      <c r="C34" s="42">
        <f t="shared" si="0"/>
        <v>0.7155433114844504</v>
      </c>
      <c r="D34" s="41">
        <f t="shared" si="6"/>
        <v>-1600.0007077081975</v>
      </c>
      <c r="E34" s="41">
        <f t="shared" si="1"/>
        <v>0</v>
      </c>
      <c r="F34" s="41">
        <f t="shared" si="2"/>
        <v>-670.8218545166723</v>
      </c>
      <c r="G34" s="41">
        <f t="shared" si="7"/>
        <v>-224</v>
      </c>
      <c r="H34" s="41">
        <f t="shared" si="3"/>
        <v>-705.1788531915253</v>
      </c>
      <c r="I34" s="41">
        <f t="shared" si="4"/>
        <v>142403.48344369855</v>
      </c>
      <c r="J34" s="40" t="s">
        <v>176</v>
      </c>
    </row>
    <row r="35" spans="1:10" ht="12.75">
      <c r="A35" s="40" t="s">
        <v>180</v>
      </c>
      <c r="B35" s="41">
        <f t="shared" si="5"/>
        <v>142403.48344369855</v>
      </c>
      <c r="C35" s="42">
        <f t="shared" si="0"/>
        <v>0.7120174172184928</v>
      </c>
      <c r="D35" s="41">
        <f t="shared" si="6"/>
        <v>-1600.0007077081975</v>
      </c>
      <c r="E35" s="41">
        <f t="shared" si="1"/>
        <v>0</v>
      </c>
      <c r="F35" s="41">
        <f t="shared" si="2"/>
        <v>-667.516328642337</v>
      </c>
      <c r="G35" s="41">
        <f t="shared" si="7"/>
        <v>-224</v>
      </c>
      <c r="H35" s="41">
        <f t="shared" si="3"/>
        <v>-708.4843790658605</v>
      </c>
      <c r="I35" s="41">
        <f t="shared" si="4"/>
        <v>141694.9990646327</v>
      </c>
      <c r="J35" s="40" t="s">
        <v>176</v>
      </c>
    </row>
    <row r="36" spans="1:10" ht="12.75">
      <c r="A36" s="40" t="s">
        <v>181</v>
      </c>
      <c r="B36" s="41">
        <f t="shared" si="5"/>
        <v>141694.9990646327</v>
      </c>
      <c r="C36" s="42">
        <f t="shared" si="0"/>
        <v>0.7084749953231635</v>
      </c>
      <c r="D36" s="41">
        <f t="shared" si="6"/>
        <v>-1600.0007077081975</v>
      </c>
      <c r="E36" s="41">
        <f t="shared" si="1"/>
        <v>0</v>
      </c>
      <c r="F36" s="41">
        <f t="shared" si="2"/>
        <v>-664.1953081154658</v>
      </c>
      <c r="G36" s="41">
        <f t="shared" si="7"/>
        <v>-224</v>
      </c>
      <c r="H36" s="41">
        <f t="shared" si="3"/>
        <v>-711.8053995927318</v>
      </c>
      <c r="I36" s="41">
        <f t="shared" si="4"/>
        <v>140983.19366503996</v>
      </c>
      <c r="J36" s="40" t="s">
        <v>176</v>
      </c>
    </row>
    <row r="37" spans="1:10" ht="12.75">
      <c r="A37" s="40" t="s">
        <v>182</v>
      </c>
      <c r="B37" s="41">
        <f t="shared" si="5"/>
        <v>140983.19366503996</v>
      </c>
      <c r="C37" s="42">
        <f t="shared" si="0"/>
        <v>0.7049159683251998</v>
      </c>
      <c r="D37" s="41">
        <f t="shared" si="6"/>
        <v>-1600.0007077081975</v>
      </c>
      <c r="E37" s="41">
        <f t="shared" si="1"/>
        <v>0</v>
      </c>
      <c r="F37" s="41">
        <f t="shared" si="2"/>
        <v>-660.8587203048749</v>
      </c>
      <c r="G37" s="41">
        <f t="shared" si="7"/>
        <v>-224</v>
      </c>
      <c r="H37" s="41">
        <f t="shared" si="3"/>
        <v>-715.1419874033227</v>
      </c>
      <c r="I37" s="41">
        <f t="shared" si="4"/>
        <v>140268.05167763663</v>
      </c>
      <c r="J37" s="40" t="s">
        <v>176</v>
      </c>
    </row>
    <row r="38" spans="1:10" ht="12.75">
      <c r="A38" s="40" t="s">
        <v>183</v>
      </c>
      <c r="B38" s="41">
        <f t="shared" si="5"/>
        <v>140268.05167763663</v>
      </c>
      <c r="C38" s="42">
        <f t="shared" si="0"/>
        <v>0.7013402583881831</v>
      </c>
      <c r="D38" s="41">
        <f t="shared" si="6"/>
        <v>-1600.0007077081975</v>
      </c>
      <c r="E38" s="41">
        <f t="shared" si="1"/>
        <v>0</v>
      </c>
      <c r="F38" s="41">
        <f t="shared" si="2"/>
        <v>-657.5064922389217</v>
      </c>
      <c r="G38" s="41">
        <f t="shared" si="7"/>
        <v>-224</v>
      </c>
      <c r="H38" s="41">
        <f t="shared" si="3"/>
        <v>-718.4942154692758</v>
      </c>
      <c r="I38" s="41">
        <f t="shared" si="4"/>
        <v>139549.55746216734</v>
      </c>
      <c r="J38" s="40" t="s">
        <v>176</v>
      </c>
    </row>
    <row r="39" spans="1:10" ht="12.75">
      <c r="A39" s="40" t="s">
        <v>184</v>
      </c>
      <c r="B39" s="41">
        <f t="shared" si="5"/>
        <v>139549.55746216734</v>
      </c>
      <c r="C39" s="42">
        <f t="shared" si="0"/>
        <v>0.6977477873108368</v>
      </c>
      <c r="D39" s="41">
        <f t="shared" si="6"/>
        <v>-1600.0007077081975</v>
      </c>
      <c r="E39" s="41">
        <f t="shared" si="1"/>
        <v>0</v>
      </c>
      <c r="F39" s="41">
        <f t="shared" si="2"/>
        <v>-654.1385506039095</v>
      </c>
      <c r="G39" s="41">
        <f t="shared" si="7"/>
        <v>-224</v>
      </c>
      <c r="H39" s="41">
        <f t="shared" si="3"/>
        <v>-721.862157104288</v>
      </c>
      <c r="I39" s="41">
        <f t="shared" si="4"/>
        <v>138827.69530506307</v>
      </c>
      <c r="J39" s="40" t="s">
        <v>176</v>
      </c>
    </row>
    <row r="40" spans="1:10" ht="12.75">
      <c r="A40" s="40" t="s">
        <v>185</v>
      </c>
      <c r="B40" s="41">
        <f t="shared" si="5"/>
        <v>138827.69530506307</v>
      </c>
      <c r="C40" s="42">
        <f t="shared" si="0"/>
        <v>0.6941384765253154</v>
      </c>
      <c r="D40" s="41">
        <f t="shared" si="6"/>
        <v>-1600.0007077081975</v>
      </c>
      <c r="E40" s="41">
        <f t="shared" si="1"/>
        <v>0</v>
      </c>
      <c r="F40" s="41">
        <f t="shared" si="2"/>
        <v>-650.7548217424832</v>
      </c>
      <c r="G40" s="41">
        <f t="shared" si="7"/>
        <v>-224</v>
      </c>
      <c r="H40" s="41">
        <f t="shared" si="3"/>
        <v>-725.2458859657144</v>
      </c>
      <c r="I40" s="41">
        <f t="shared" si="4"/>
        <v>138102.44941909736</v>
      </c>
      <c r="J40" s="40" t="s">
        <v>176</v>
      </c>
    </row>
    <row r="41" spans="1:10" ht="12.75">
      <c r="A41" s="40" t="s">
        <v>186</v>
      </c>
      <c r="B41" s="41">
        <f t="shared" si="5"/>
        <v>138102.44941909736</v>
      </c>
      <c r="C41" s="42">
        <f t="shared" si="0"/>
        <v>0.6905122470954869</v>
      </c>
      <c r="D41" s="41">
        <f t="shared" si="6"/>
        <v>-1600.0007077081975</v>
      </c>
      <c r="E41" s="41">
        <f t="shared" si="1"/>
        <v>0</v>
      </c>
      <c r="F41" s="41">
        <f t="shared" si="2"/>
        <v>-647.3552316520189</v>
      </c>
      <c r="G41" s="41">
        <f t="shared" si="7"/>
        <v>-224</v>
      </c>
      <c r="H41" s="41">
        <f t="shared" si="3"/>
        <v>-728.6454760561786</v>
      </c>
      <c r="I41" s="41">
        <f t="shared" si="4"/>
        <v>137373.8039430412</v>
      </c>
      <c r="J41" s="40" t="s">
        <v>176</v>
      </c>
    </row>
    <row r="42" spans="1:10" ht="12.75">
      <c r="A42" s="40" t="s">
        <v>187</v>
      </c>
      <c r="B42" s="41">
        <f t="shared" si="5"/>
        <v>137373.8039430412</v>
      </c>
      <c r="C42" s="42">
        <f t="shared" si="0"/>
        <v>0.686869019715206</v>
      </c>
      <c r="D42" s="41">
        <f t="shared" si="6"/>
        <v>-1600.0007077081975</v>
      </c>
      <c r="E42" s="41">
        <f t="shared" si="1"/>
        <v>0</v>
      </c>
      <c r="F42" s="41">
        <f t="shared" si="2"/>
        <v>-643.9397059830056</v>
      </c>
      <c r="G42" s="41">
        <f t="shared" si="7"/>
        <v>-224</v>
      </c>
      <c r="H42" s="41">
        <f t="shared" si="3"/>
        <v>-732.0610017251919</v>
      </c>
      <c r="I42" s="41">
        <f t="shared" si="4"/>
        <v>136641.74294131598</v>
      </c>
      <c r="J42" s="40" t="s">
        <v>176</v>
      </c>
    </row>
    <row r="43" spans="1:10" ht="12.75">
      <c r="A43" s="37" t="s">
        <v>188</v>
      </c>
      <c r="B43" s="38">
        <f t="shared" si="5"/>
        <v>136641.74294131598</v>
      </c>
      <c r="C43" s="39">
        <f t="shared" si="0"/>
        <v>0.68320871470658</v>
      </c>
      <c r="D43" s="38">
        <f t="shared" si="6"/>
        <v>-1600.0007077081975</v>
      </c>
      <c r="E43" s="38">
        <f t="shared" si="1"/>
        <v>0</v>
      </c>
      <c r="F43" s="38">
        <f t="shared" si="2"/>
        <v>-640.5081700374187</v>
      </c>
      <c r="G43" s="38">
        <f t="shared" si="7"/>
        <v>-224</v>
      </c>
      <c r="H43" s="38">
        <f t="shared" si="3"/>
        <v>-735.4925376707788</v>
      </c>
      <c r="I43" s="38">
        <f t="shared" si="4"/>
        <v>135906.25040364522</v>
      </c>
      <c r="J43" s="37" t="s">
        <v>189</v>
      </c>
    </row>
    <row r="44" spans="1:10" ht="12.75">
      <c r="A44" s="37" t="s">
        <v>190</v>
      </c>
      <c r="B44" s="38">
        <f t="shared" si="5"/>
        <v>135906.25040364522</v>
      </c>
      <c r="C44" s="39">
        <f t="shared" si="0"/>
        <v>0.6795312520182261</v>
      </c>
      <c r="D44" s="38">
        <f t="shared" si="6"/>
        <v>-1600.0007077081975</v>
      </c>
      <c r="E44" s="38">
        <f t="shared" si="1"/>
        <v>0</v>
      </c>
      <c r="F44" s="38">
        <f t="shared" si="2"/>
        <v>-637.060548767087</v>
      </c>
      <c r="G44" s="38">
        <f t="shared" si="7"/>
        <v>-224</v>
      </c>
      <c r="H44" s="38">
        <f t="shared" si="3"/>
        <v>-738.9401589411106</v>
      </c>
      <c r="I44" s="38">
        <f t="shared" si="4"/>
        <v>135167.3102447041</v>
      </c>
      <c r="J44" s="37" t="s">
        <v>189</v>
      </c>
    </row>
    <row r="45" spans="1:10" ht="12.75">
      <c r="A45" s="37" t="s">
        <v>191</v>
      </c>
      <c r="B45" s="38">
        <f t="shared" si="5"/>
        <v>135167.3102447041</v>
      </c>
      <c r="C45" s="39">
        <f t="shared" si="0"/>
        <v>0.6758365512235205</v>
      </c>
      <c r="D45" s="38">
        <f t="shared" si="6"/>
        <v>-1600.0007077081975</v>
      </c>
      <c r="E45" s="38">
        <f t="shared" si="1"/>
        <v>0</v>
      </c>
      <c r="F45" s="38">
        <f t="shared" si="2"/>
        <v>-633.5967667720505</v>
      </c>
      <c r="G45" s="38">
        <f t="shared" si="7"/>
        <v>-224</v>
      </c>
      <c r="H45" s="38">
        <f t="shared" si="3"/>
        <v>-742.403940936147</v>
      </c>
      <c r="I45" s="38">
        <f t="shared" si="4"/>
        <v>134424.90630376796</v>
      </c>
      <c r="J45" s="37" t="s">
        <v>189</v>
      </c>
    </row>
    <row r="46" spans="1:10" ht="12.75">
      <c r="A46" s="37" t="s">
        <v>192</v>
      </c>
      <c r="B46" s="38">
        <f t="shared" si="5"/>
        <v>134424.90630376796</v>
      </c>
      <c r="C46" s="39">
        <f t="shared" si="0"/>
        <v>0.6721245315188398</v>
      </c>
      <c r="D46" s="38">
        <f t="shared" si="6"/>
        <v>-1600.0007077081975</v>
      </c>
      <c r="E46" s="38">
        <f t="shared" si="1"/>
        <v>0</v>
      </c>
      <c r="F46" s="38">
        <f t="shared" si="2"/>
        <v>-630.1167482989123</v>
      </c>
      <c r="G46" s="38">
        <f t="shared" si="7"/>
        <v>-224</v>
      </c>
      <c r="H46" s="38">
        <f t="shared" si="3"/>
        <v>-745.8839594092852</v>
      </c>
      <c r="I46" s="38">
        <f t="shared" si="4"/>
        <v>133679.02234435867</v>
      </c>
      <c r="J46" s="37" t="s">
        <v>189</v>
      </c>
    </row>
    <row r="47" spans="1:10" ht="12.75">
      <c r="A47" s="37" t="s">
        <v>193</v>
      </c>
      <c r="B47" s="38">
        <f t="shared" si="5"/>
        <v>133679.02234435867</v>
      </c>
      <c r="C47" s="39">
        <f t="shared" si="0"/>
        <v>0.6683951117217933</v>
      </c>
      <c r="D47" s="38">
        <f t="shared" si="6"/>
        <v>-1600.0007077081975</v>
      </c>
      <c r="E47" s="38">
        <f t="shared" si="1"/>
        <v>0</v>
      </c>
      <c r="F47" s="38">
        <f t="shared" si="2"/>
        <v>-626.6204172391813</v>
      </c>
      <c r="G47" s="38">
        <f t="shared" si="7"/>
        <v>-224</v>
      </c>
      <c r="H47" s="38">
        <f t="shared" si="3"/>
        <v>-749.3802904690162</v>
      </c>
      <c r="I47" s="38">
        <f t="shared" si="4"/>
        <v>132929.64205388966</v>
      </c>
      <c r="J47" s="37" t="s">
        <v>189</v>
      </c>
    </row>
    <row r="48" spans="1:10" ht="12.75">
      <c r="A48" s="37" t="s">
        <v>194</v>
      </c>
      <c r="B48" s="38">
        <f t="shared" si="5"/>
        <v>132929.64205388966</v>
      </c>
      <c r="C48" s="39">
        <f t="shared" si="0"/>
        <v>0.6646482102694483</v>
      </c>
      <c r="D48" s="38">
        <f t="shared" si="6"/>
        <v>-1600.0007077081975</v>
      </c>
      <c r="E48" s="38">
        <f t="shared" si="1"/>
        <v>0</v>
      </c>
      <c r="F48" s="38">
        <f t="shared" si="2"/>
        <v>-623.1076971276078</v>
      </c>
      <c r="G48" s="38">
        <f t="shared" si="7"/>
        <v>-224</v>
      </c>
      <c r="H48" s="38">
        <f t="shared" si="3"/>
        <v>-752.8930105805897</v>
      </c>
      <c r="I48" s="38">
        <f t="shared" si="4"/>
        <v>132176.74904330907</v>
      </c>
      <c r="J48" s="37" t="s">
        <v>189</v>
      </c>
    </row>
    <row r="49" spans="1:10" ht="12.75">
      <c r="A49" s="37" t="s">
        <v>195</v>
      </c>
      <c r="B49" s="38">
        <f t="shared" si="5"/>
        <v>132176.74904330907</v>
      </c>
      <c r="C49" s="39">
        <f t="shared" si="0"/>
        <v>0.6608837452165454</v>
      </c>
      <c r="D49" s="38">
        <f t="shared" si="6"/>
        <v>-1600.0007077081975</v>
      </c>
      <c r="E49" s="38">
        <f t="shared" si="1"/>
        <v>0</v>
      </c>
      <c r="F49" s="38">
        <f t="shared" si="2"/>
        <v>-619.5785111405113</v>
      </c>
      <c r="G49" s="38">
        <f t="shared" si="7"/>
        <v>-224</v>
      </c>
      <c r="H49" s="38">
        <f t="shared" si="3"/>
        <v>-756.4221965676862</v>
      </c>
      <c r="I49" s="38">
        <f t="shared" si="4"/>
        <v>131420.32684674137</v>
      </c>
      <c r="J49" s="37" t="s">
        <v>189</v>
      </c>
    </row>
    <row r="50" spans="1:10" ht="12.75">
      <c r="A50" s="37" t="s">
        <v>196</v>
      </c>
      <c r="B50" s="38">
        <f t="shared" si="5"/>
        <v>131420.32684674137</v>
      </c>
      <c r="C50" s="39">
        <f t="shared" si="0"/>
        <v>0.6571016342337068</v>
      </c>
      <c r="D50" s="38">
        <f t="shared" si="6"/>
        <v>-1600.0007077081975</v>
      </c>
      <c r="E50" s="38">
        <f t="shared" si="1"/>
        <v>0</v>
      </c>
      <c r="F50" s="38">
        <f t="shared" si="2"/>
        <v>-616.0327820941002</v>
      </c>
      <c r="G50" s="38">
        <f t="shared" si="7"/>
        <v>-224</v>
      </c>
      <c r="H50" s="38">
        <f t="shared" si="3"/>
        <v>-759.9679256140973</v>
      </c>
      <c r="I50" s="38">
        <f t="shared" si="4"/>
        <v>130660.35892112728</v>
      </c>
      <c r="J50" s="37" t="s">
        <v>189</v>
      </c>
    </row>
    <row r="51" spans="1:10" ht="12.75">
      <c r="A51" s="37" t="s">
        <v>197</v>
      </c>
      <c r="B51" s="38">
        <f t="shared" si="5"/>
        <v>130660.35892112728</v>
      </c>
      <c r="C51" s="39">
        <f aca="true" t="shared" si="8" ref="C51:C82">B51/$B$1</f>
        <v>0.6533017946056364</v>
      </c>
      <c r="D51" s="38">
        <f t="shared" si="6"/>
        <v>-1600.0007077081975</v>
      </c>
      <c r="E51" s="38">
        <f aca="true" t="shared" si="9" ref="E51:E82">IF(C51&gt;0.8,$B$13,0)</f>
        <v>0</v>
      </c>
      <c r="F51" s="38">
        <f aca="true" t="shared" si="10" ref="F51:F82">-B51*$B$3/12</f>
        <v>-612.4704324427842</v>
      </c>
      <c r="G51" s="38">
        <f t="shared" si="7"/>
        <v>-224</v>
      </c>
      <c r="H51" s="38">
        <f aca="true" t="shared" si="11" ref="H51:H82">D51-F51-E51-G51</f>
        <v>-763.5302752654134</v>
      </c>
      <c r="I51" s="38">
        <f aca="true" t="shared" si="12" ref="I51:I82">B51+H51</f>
        <v>129896.82864586187</v>
      </c>
      <c r="J51" s="37" t="s">
        <v>189</v>
      </c>
    </row>
    <row r="52" spans="1:10" ht="12.75">
      <c r="A52" s="37" t="s">
        <v>198</v>
      </c>
      <c r="B52" s="38">
        <f aca="true" t="shared" si="13" ref="B52:B83">IF(I51&gt;0,I51,0)</f>
        <v>129896.82864586187</v>
      </c>
      <c r="C52" s="39">
        <f t="shared" si="8"/>
        <v>0.6494841432293094</v>
      </c>
      <c r="D52" s="38">
        <f aca="true" t="shared" si="14" ref="D52:D83">IF(C52&gt;0.8,SUM($B$10:$B$13),IF(B52&lt;=-D51,IF(B52&gt;0,-B52+G52+F52,0),SUM($B$10:$B$12)))</f>
        <v>-1600.0007077081975</v>
      </c>
      <c r="E52" s="38">
        <f t="shared" si="9"/>
        <v>0</v>
      </c>
      <c r="F52" s="38">
        <f t="shared" si="10"/>
        <v>-608.8913842774775</v>
      </c>
      <c r="G52" s="38">
        <f aca="true" t="shared" si="15" ref="G52:G83">IF(B52&gt;0,$B$12,0)</f>
        <v>-224</v>
      </c>
      <c r="H52" s="38">
        <f t="shared" si="11"/>
        <v>-767.10932343072</v>
      </c>
      <c r="I52" s="38">
        <f t="shared" si="12"/>
        <v>129129.71932243115</v>
      </c>
      <c r="J52" s="37" t="s">
        <v>189</v>
      </c>
    </row>
    <row r="53" spans="1:10" ht="12.75">
      <c r="A53" s="37" t="s">
        <v>199</v>
      </c>
      <c r="B53" s="38">
        <f t="shared" si="13"/>
        <v>129129.71932243115</v>
      </c>
      <c r="C53" s="39">
        <f t="shared" si="8"/>
        <v>0.6456485966121558</v>
      </c>
      <c r="D53" s="38">
        <f t="shared" si="14"/>
        <v>-1600.0007077081975</v>
      </c>
      <c r="E53" s="38">
        <f t="shared" si="9"/>
        <v>0</v>
      </c>
      <c r="F53" s="38">
        <f t="shared" si="10"/>
        <v>-605.295559323896</v>
      </c>
      <c r="G53" s="38">
        <f t="shared" si="15"/>
        <v>-224</v>
      </c>
      <c r="H53" s="38">
        <f t="shared" si="11"/>
        <v>-770.7051483843015</v>
      </c>
      <c r="I53" s="38">
        <f t="shared" si="12"/>
        <v>128359.01417404685</v>
      </c>
      <c r="J53" s="37" t="s">
        <v>189</v>
      </c>
    </row>
    <row r="54" spans="1:10" ht="12.75">
      <c r="A54" s="37" t="s">
        <v>200</v>
      </c>
      <c r="B54" s="38">
        <f t="shared" si="13"/>
        <v>128359.01417404685</v>
      </c>
      <c r="C54" s="39">
        <f t="shared" si="8"/>
        <v>0.6417950708702342</v>
      </c>
      <c r="D54" s="38">
        <f t="shared" si="14"/>
        <v>-1600.0007077081975</v>
      </c>
      <c r="E54" s="38">
        <f t="shared" si="9"/>
        <v>0</v>
      </c>
      <c r="F54" s="38">
        <f t="shared" si="10"/>
        <v>-601.6828789408446</v>
      </c>
      <c r="G54" s="38">
        <f t="shared" si="15"/>
        <v>-224</v>
      </c>
      <c r="H54" s="38">
        <f t="shared" si="11"/>
        <v>-774.3178287673529</v>
      </c>
      <c r="I54" s="38">
        <f t="shared" si="12"/>
        <v>127584.6963452795</v>
      </c>
      <c r="J54" s="37" t="s">
        <v>189</v>
      </c>
    </row>
    <row r="55" spans="1:10" ht="12.75">
      <c r="A55" s="40" t="s">
        <v>201</v>
      </c>
      <c r="B55" s="41">
        <f t="shared" si="13"/>
        <v>127584.6963452795</v>
      </c>
      <c r="C55" s="42">
        <f t="shared" si="8"/>
        <v>0.6379234817263976</v>
      </c>
      <c r="D55" s="41">
        <f t="shared" si="14"/>
        <v>-1600.0007077081975</v>
      </c>
      <c r="E55" s="41">
        <f t="shared" si="9"/>
        <v>0</v>
      </c>
      <c r="F55" s="41">
        <f t="shared" si="10"/>
        <v>-598.0532641184976</v>
      </c>
      <c r="G55" s="41">
        <f t="shared" si="15"/>
        <v>-224</v>
      </c>
      <c r="H55" s="41">
        <f t="shared" si="11"/>
        <v>-777.9474435896999</v>
      </c>
      <c r="I55" s="41">
        <f t="shared" si="12"/>
        <v>126806.7489016898</v>
      </c>
      <c r="J55" s="40" t="s">
        <v>202</v>
      </c>
    </row>
    <row r="56" spans="1:10" ht="12.75">
      <c r="A56" s="40" t="s">
        <v>203</v>
      </c>
      <c r="B56" s="41">
        <f t="shared" si="13"/>
        <v>126806.7489016898</v>
      </c>
      <c r="C56" s="42">
        <f t="shared" si="8"/>
        <v>0.6340337445084491</v>
      </c>
      <c r="D56" s="41">
        <f t="shared" si="14"/>
        <v>-1600.0007077081975</v>
      </c>
      <c r="E56" s="41">
        <f t="shared" si="9"/>
        <v>0</v>
      </c>
      <c r="F56" s="41">
        <f t="shared" si="10"/>
        <v>-594.406635476671</v>
      </c>
      <c r="G56" s="41">
        <f t="shared" si="15"/>
        <v>-224</v>
      </c>
      <c r="H56" s="41">
        <f t="shared" si="11"/>
        <v>-781.5940722315265</v>
      </c>
      <c r="I56" s="41">
        <f t="shared" si="12"/>
        <v>126025.15482945828</v>
      </c>
      <c r="J56" s="40" t="s">
        <v>202</v>
      </c>
    </row>
    <row r="57" spans="1:10" ht="12.75">
      <c r="A57" s="40" t="s">
        <v>204</v>
      </c>
      <c r="B57" s="41">
        <f t="shared" si="13"/>
        <v>126025.15482945828</v>
      </c>
      <c r="C57" s="42">
        <f t="shared" si="8"/>
        <v>0.6301257741472914</v>
      </c>
      <c r="D57" s="41">
        <f t="shared" si="14"/>
        <v>-1600.0007077081975</v>
      </c>
      <c r="E57" s="41">
        <f t="shared" si="9"/>
        <v>0</v>
      </c>
      <c r="F57" s="41">
        <f t="shared" si="10"/>
        <v>-590.7429132630857</v>
      </c>
      <c r="G57" s="41">
        <f t="shared" si="15"/>
        <v>-224</v>
      </c>
      <c r="H57" s="41">
        <f t="shared" si="11"/>
        <v>-785.2577944451118</v>
      </c>
      <c r="I57" s="41">
        <f t="shared" si="12"/>
        <v>125239.89703501316</v>
      </c>
      <c r="J57" s="40" t="s">
        <v>202</v>
      </c>
    </row>
    <row r="58" spans="1:10" ht="12.75">
      <c r="A58" s="40" t="s">
        <v>205</v>
      </c>
      <c r="B58" s="41">
        <f t="shared" si="13"/>
        <v>125239.89703501316</v>
      </c>
      <c r="C58" s="42">
        <f t="shared" si="8"/>
        <v>0.6261994851750657</v>
      </c>
      <c r="D58" s="41">
        <f t="shared" si="14"/>
        <v>-1600.0007077081975</v>
      </c>
      <c r="E58" s="41">
        <f t="shared" si="9"/>
        <v>0</v>
      </c>
      <c r="F58" s="41">
        <f t="shared" si="10"/>
        <v>-587.0620173516241</v>
      </c>
      <c r="G58" s="41">
        <f t="shared" si="15"/>
        <v>-224</v>
      </c>
      <c r="H58" s="41">
        <f t="shared" si="11"/>
        <v>-788.9386903565734</v>
      </c>
      <c r="I58" s="41">
        <f t="shared" si="12"/>
        <v>124450.95834465658</v>
      </c>
      <c r="J58" s="40" t="s">
        <v>202</v>
      </c>
    </row>
    <row r="59" spans="1:10" ht="12.75">
      <c r="A59" s="40" t="s">
        <v>206</v>
      </c>
      <c r="B59" s="41">
        <f t="shared" si="13"/>
        <v>124450.95834465658</v>
      </c>
      <c r="C59" s="42">
        <f t="shared" si="8"/>
        <v>0.6222547917232829</v>
      </c>
      <c r="D59" s="41">
        <f t="shared" si="14"/>
        <v>-1600.0007077081975</v>
      </c>
      <c r="E59" s="41">
        <f t="shared" si="9"/>
        <v>0</v>
      </c>
      <c r="F59" s="41">
        <f t="shared" si="10"/>
        <v>-583.3638672405777</v>
      </c>
      <c r="G59" s="41">
        <f t="shared" si="15"/>
        <v>-224</v>
      </c>
      <c r="H59" s="41">
        <f t="shared" si="11"/>
        <v>-792.6368404676198</v>
      </c>
      <c r="I59" s="41">
        <f t="shared" si="12"/>
        <v>123658.32150418896</v>
      </c>
      <c r="J59" s="40" t="s">
        <v>202</v>
      </c>
    </row>
    <row r="60" spans="1:10" ht="12.75">
      <c r="A60" s="40" t="s">
        <v>207</v>
      </c>
      <c r="B60" s="41">
        <f t="shared" si="13"/>
        <v>123658.32150418896</v>
      </c>
      <c r="C60" s="42">
        <f t="shared" si="8"/>
        <v>0.6182916075209448</v>
      </c>
      <c r="D60" s="41">
        <f t="shared" si="14"/>
        <v>-1600.0007077081975</v>
      </c>
      <c r="E60" s="41">
        <f t="shared" si="9"/>
        <v>0</v>
      </c>
      <c r="F60" s="41">
        <f t="shared" si="10"/>
        <v>-579.6483820508857</v>
      </c>
      <c r="G60" s="41">
        <f t="shared" si="15"/>
        <v>-224</v>
      </c>
      <c r="H60" s="41">
        <f t="shared" si="11"/>
        <v>-796.3523256573118</v>
      </c>
      <c r="I60" s="41">
        <f t="shared" si="12"/>
        <v>122861.96917853165</v>
      </c>
      <c r="J60" s="40" t="s">
        <v>202</v>
      </c>
    </row>
    <row r="61" spans="1:10" ht="12.75">
      <c r="A61" s="40" t="s">
        <v>208</v>
      </c>
      <c r="B61" s="41">
        <f t="shared" si="13"/>
        <v>122861.96917853165</v>
      </c>
      <c r="C61" s="42">
        <f t="shared" si="8"/>
        <v>0.6143098458926582</v>
      </c>
      <c r="D61" s="41">
        <f t="shared" si="14"/>
        <v>-1600.0007077081975</v>
      </c>
      <c r="E61" s="41">
        <f t="shared" si="9"/>
        <v>0</v>
      </c>
      <c r="F61" s="41">
        <f t="shared" si="10"/>
        <v>-575.9154805243671</v>
      </c>
      <c r="G61" s="41">
        <f t="shared" si="15"/>
        <v>-224</v>
      </c>
      <c r="H61" s="41">
        <f t="shared" si="11"/>
        <v>-800.0852271838303</v>
      </c>
      <c r="I61" s="41">
        <f t="shared" si="12"/>
        <v>122061.88395134782</v>
      </c>
      <c r="J61" s="40" t="s">
        <v>202</v>
      </c>
    </row>
    <row r="62" spans="1:10" ht="12.75">
      <c r="A62" s="40" t="s">
        <v>209</v>
      </c>
      <c r="B62" s="41">
        <f t="shared" si="13"/>
        <v>122061.88395134782</v>
      </c>
      <c r="C62" s="42">
        <f t="shared" si="8"/>
        <v>0.6103094197567391</v>
      </c>
      <c r="D62" s="41">
        <f t="shared" si="14"/>
        <v>-1600.0007077081975</v>
      </c>
      <c r="E62" s="41">
        <f t="shared" si="9"/>
        <v>0</v>
      </c>
      <c r="F62" s="41">
        <f t="shared" si="10"/>
        <v>-572.1650810219429</v>
      </c>
      <c r="G62" s="41">
        <f t="shared" si="15"/>
        <v>-224</v>
      </c>
      <c r="H62" s="41">
        <f t="shared" si="11"/>
        <v>-803.8356266862547</v>
      </c>
      <c r="I62" s="41">
        <f t="shared" si="12"/>
        <v>121258.04832466156</v>
      </c>
      <c r="J62" s="40" t="s">
        <v>202</v>
      </c>
    </row>
    <row r="63" spans="1:10" ht="12.75">
      <c r="A63" s="40" t="s">
        <v>210</v>
      </c>
      <c r="B63" s="41">
        <f t="shared" si="13"/>
        <v>121258.04832466156</v>
      </c>
      <c r="C63" s="42">
        <f t="shared" si="8"/>
        <v>0.6062902416233078</v>
      </c>
      <c r="D63" s="41">
        <f t="shared" si="14"/>
        <v>-1600.0007077081975</v>
      </c>
      <c r="E63" s="41">
        <f t="shared" si="9"/>
        <v>0</v>
      </c>
      <c r="F63" s="41">
        <f t="shared" si="10"/>
        <v>-568.3971015218511</v>
      </c>
      <c r="G63" s="41">
        <f t="shared" si="15"/>
        <v>-224</v>
      </c>
      <c r="H63" s="41">
        <f t="shared" si="11"/>
        <v>-807.6036061863465</v>
      </c>
      <c r="I63" s="41">
        <f t="shared" si="12"/>
        <v>120450.44471847522</v>
      </c>
      <c r="J63" s="40" t="s">
        <v>202</v>
      </c>
    </row>
    <row r="64" spans="1:10" ht="12.75">
      <c r="A64" s="40" t="s">
        <v>211</v>
      </c>
      <c r="B64" s="41">
        <f t="shared" si="13"/>
        <v>120450.44471847522</v>
      </c>
      <c r="C64" s="42">
        <f t="shared" si="8"/>
        <v>0.6022522235923761</v>
      </c>
      <c r="D64" s="41">
        <f t="shared" si="14"/>
        <v>-1600.0007077081975</v>
      </c>
      <c r="E64" s="41">
        <f t="shared" si="9"/>
        <v>0</v>
      </c>
      <c r="F64" s="41">
        <f t="shared" si="10"/>
        <v>-564.6114596178526</v>
      </c>
      <c r="G64" s="41">
        <f t="shared" si="15"/>
        <v>-224</v>
      </c>
      <c r="H64" s="41">
        <f t="shared" si="11"/>
        <v>-811.3892480903451</v>
      </c>
      <c r="I64" s="41">
        <f t="shared" si="12"/>
        <v>119639.05547038488</v>
      </c>
      <c r="J64" s="40" t="s">
        <v>202</v>
      </c>
    </row>
    <row r="65" spans="1:10" ht="12.75">
      <c r="A65" s="40" t="s">
        <v>212</v>
      </c>
      <c r="B65" s="41">
        <f t="shared" si="13"/>
        <v>119639.05547038488</v>
      </c>
      <c r="C65" s="42">
        <f t="shared" si="8"/>
        <v>0.5981952773519243</v>
      </c>
      <c r="D65" s="41">
        <f t="shared" si="14"/>
        <v>-1600.0007077081975</v>
      </c>
      <c r="E65" s="41">
        <f t="shared" si="9"/>
        <v>0</v>
      </c>
      <c r="F65" s="41">
        <f t="shared" si="10"/>
        <v>-560.8080725174291</v>
      </c>
      <c r="G65" s="41">
        <f t="shared" si="15"/>
        <v>-224</v>
      </c>
      <c r="H65" s="41">
        <f t="shared" si="11"/>
        <v>-815.1926351907684</v>
      </c>
      <c r="I65" s="41">
        <f t="shared" si="12"/>
        <v>118823.8628351941</v>
      </c>
      <c r="J65" s="40" t="s">
        <v>202</v>
      </c>
    </row>
    <row r="66" spans="1:10" ht="12.75">
      <c r="A66" s="40" t="s">
        <v>213</v>
      </c>
      <c r="B66" s="41">
        <f t="shared" si="13"/>
        <v>118823.8628351941</v>
      </c>
      <c r="C66" s="42">
        <f t="shared" si="8"/>
        <v>0.5941193141759705</v>
      </c>
      <c r="D66" s="41">
        <f t="shared" si="14"/>
        <v>-1600.0007077081975</v>
      </c>
      <c r="E66" s="41">
        <f t="shared" si="9"/>
        <v>0</v>
      </c>
      <c r="F66" s="41">
        <f t="shared" si="10"/>
        <v>-556.9868570399724</v>
      </c>
      <c r="G66" s="41">
        <f t="shared" si="15"/>
        <v>-224</v>
      </c>
      <c r="H66" s="41">
        <f t="shared" si="11"/>
        <v>-819.0138506682251</v>
      </c>
      <c r="I66" s="41">
        <f t="shared" si="12"/>
        <v>118004.84898452587</v>
      </c>
      <c r="J66" s="40" t="s">
        <v>202</v>
      </c>
    </row>
    <row r="67" spans="1:10" ht="12.75">
      <c r="A67" s="37" t="s">
        <v>214</v>
      </c>
      <c r="B67" s="38">
        <f t="shared" si="13"/>
        <v>118004.84898452587</v>
      </c>
      <c r="C67" s="39">
        <f t="shared" si="8"/>
        <v>0.5900242449226294</v>
      </c>
      <c r="D67" s="38">
        <f t="shared" si="14"/>
        <v>-1600.0007077081975</v>
      </c>
      <c r="E67" s="38">
        <f t="shared" si="9"/>
        <v>0</v>
      </c>
      <c r="F67" s="38">
        <f t="shared" si="10"/>
        <v>-553.147729614965</v>
      </c>
      <c r="G67" s="38">
        <f t="shared" si="15"/>
        <v>-224</v>
      </c>
      <c r="H67" s="38">
        <f t="shared" si="11"/>
        <v>-822.8529780932327</v>
      </c>
      <c r="I67" s="38">
        <f t="shared" si="12"/>
        <v>117181.99600643264</v>
      </c>
      <c r="J67" s="37" t="s">
        <v>215</v>
      </c>
    </row>
    <row r="68" spans="1:10" ht="12.75">
      <c r="A68" s="37" t="s">
        <v>216</v>
      </c>
      <c r="B68" s="38">
        <f t="shared" si="13"/>
        <v>117181.99600643264</v>
      </c>
      <c r="C68" s="39">
        <f t="shared" si="8"/>
        <v>0.5859099800321632</v>
      </c>
      <c r="D68" s="38">
        <f t="shared" si="14"/>
        <v>-1600.0007077081975</v>
      </c>
      <c r="E68" s="38">
        <f t="shared" si="9"/>
        <v>0</v>
      </c>
      <c r="F68" s="38">
        <f t="shared" si="10"/>
        <v>-549.290606280153</v>
      </c>
      <c r="G68" s="38">
        <f t="shared" si="15"/>
        <v>-224</v>
      </c>
      <c r="H68" s="38">
        <f t="shared" si="11"/>
        <v>-826.7101014280445</v>
      </c>
      <c r="I68" s="38">
        <f t="shared" si="12"/>
        <v>116355.2859050046</v>
      </c>
      <c r="J68" s="37" t="s">
        <v>215</v>
      </c>
    </row>
    <row r="69" spans="1:10" ht="12.75">
      <c r="A69" s="37" t="s">
        <v>217</v>
      </c>
      <c r="B69" s="38">
        <f t="shared" si="13"/>
        <v>116355.2859050046</v>
      </c>
      <c r="C69" s="39">
        <f t="shared" si="8"/>
        <v>0.581776429525023</v>
      </c>
      <c r="D69" s="38">
        <f t="shared" si="14"/>
        <v>-1600.0007077081975</v>
      </c>
      <c r="E69" s="38">
        <f t="shared" si="9"/>
        <v>0</v>
      </c>
      <c r="F69" s="38">
        <f t="shared" si="10"/>
        <v>-545.415402679709</v>
      </c>
      <c r="G69" s="38">
        <f t="shared" si="15"/>
        <v>-224</v>
      </c>
      <c r="H69" s="38">
        <f t="shared" si="11"/>
        <v>-830.5853050284886</v>
      </c>
      <c r="I69" s="38">
        <f t="shared" si="12"/>
        <v>115524.7005999761</v>
      </c>
      <c r="J69" s="37" t="s">
        <v>215</v>
      </c>
    </row>
    <row r="70" spans="1:10" ht="12.75">
      <c r="A70" s="37" t="s">
        <v>218</v>
      </c>
      <c r="B70" s="38">
        <f t="shared" si="13"/>
        <v>115524.7005999761</v>
      </c>
      <c r="C70" s="39">
        <f t="shared" si="8"/>
        <v>0.5776235029998805</v>
      </c>
      <c r="D70" s="38">
        <f t="shared" si="14"/>
        <v>-1600.0007077081975</v>
      </c>
      <c r="E70" s="38">
        <f t="shared" si="9"/>
        <v>0</v>
      </c>
      <c r="F70" s="38">
        <f t="shared" si="10"/>
        <v>-541.522034062388</v>
      </c>
      <c r="G70" s="38">
        <f t="shared" si="15"/>
        <v>-224</v>
      </c>
      <c r="H70" s="38">
        <f t="shared" si="11"/>
        <v>-834.4786736458095</v>
      </c>
      <c r="I70" s="38">
        <f t="shared" si="12"/>
        <v>114690.2219263303</v>
      </c>
      <c r="J70" s="37" t="s">
        <v>215</v>
      </c>
    </row>
    <row r="71" spans="1:10" ht="12.75">
      <c r="A71" s="37" t="s">
        <v>219</v>
      </c>
      <c r="B71" s="38">
        <f t="shared" si="13"/>
        <v>114690.2219263303</v>
      </c>
      <c r="C71" s="39">
        <f t="shared" si="8"/>
        <v>0.5734511096316515</v>
      </c>
      <c r="D71" s="38">
        <f t="shared" si="14"/>
        <v>-1600.0007077081975</v>
      </c>
      <c r="E71" s="38">
        <f t="shared" si="9"/>
        <v>0</v>
      </c>
      <c r="F71" s="38">
        <f t="shared" si="10"/>
        <v>-537.6104152796732</v>
      </c>
      <c r="G71" s="38">
        <f t="shared" si="15"/>
        <v>-224</v>
      </c>
      <c r="H71" s="38">
        <f t="shared" si="11"/>
        <v>-838.3902924285244</v>
      </c>
      <c r="I71" s="38">
        <f t="shared" si="12"/>
        <v>113851.83163390178</v>
      </c>
      <c r="J71" s="37" t="s">
        <v>215</v>
      </c>
    </row>
    <row r="72" spans="1:10" ht="12.75">
      <c r="A72" s="37" t="s">
        <v>220</v>
      </c>
      <c r="B72" s="38">
        <f t="shared" si="13"/>
        <v>113851.83163390178</v>
      </c>
      <c r="C72" s="39">
        <f t="shared" si="8"/>
        <v>0.5692591581695089</v>
      </c>
      <c r="D72" s="38">
        <f t="shared" si="14"/>
        <v>-1600.0007077081975</v>
      </c>
      <c r="E72" s="38">
        <f t="shared" si="9"/>
        <v>0</v>
      </c>
      <c r="F72" s="38">
        <f t="shared" si="10"/>
        <v>-533.6804607839146</v>
      </c>
      <c r="G72" s="38">
        <f t="shared" si="15"/>
        <v>-224</v>
      </c>
      <c r="H72" s="38">
        <f t="shared" si="11"/>
        <v>-842.3202469242829</v>
      </c>
      <c r="I72" s="38">
        <f t="shared" si="12"/>
        <v>113009.5113869775</v>
      </c>
      <c r="J72" s="37" t="s">
        <v>215</v>
      </c>
    </row>
    <row r="73" spans="1:10" ht="12.75">
      <c r="A73" s="37" t="s">
        <v>221</v>
      </c>
      <c r="B73" s="38">
        <f t="shared" si="13"/>
        <v>113009.5113869775</v>
      </c>
      <c r="C73" s="39">
        <f t="shared" si="8"/>
        <v>0.5650475569348875</v>
      </c>
      <c r="D73" s="38">
        <f t="shared" si="14"/>
        <v>-1600.0007077081975</v>
      </c>
      <c r="E73" s="38">
        <f t="shared" si="9"/>
        <v>0</v>
      </c>
      <c r="F73" s="38">
        <f t="shared" si="10"/>
        <v>-529.732084626457</v>
      </c>
      <c r="G73" s="38">
        <f t="shared" si="15"/>
        <v>-224</v>
      </c>
      <c r="H73" s="38">
        <f t="shared" si="11"/>
        <v>-846.2686230817405</v>
      </c>
      <c r="I73" s="38">
        <f t="shared" si="12"/>
        <v>112163.24276389576</v>
      </c>
      <c r="J73" s="37" t="s">
        <v>215</v>
      </c>
    </row>
    <row r="74" spans="1:10" ht="12.75">
      <c r="A74" s="37" t="s">
        <v>222</v>
      </c>
      <c r="B74" s="38">
        <f t="shared" si="13"/>
        <v>112163.24276389576</v>
      </c>
      <c r="C74" s="39">
        <f t="shared" si="8"/>
        <v>0.5608162138194788</v>
      </c>
      <c r="D74" s="38">
        <f t="shared" si="14"/>
        <v>-1600.0007077081975</v>
      </c>
      <c r="E74" s="38">
        <f t="shared" si="9"/>
        <v>0</v>
      </c>
      <c r="F74" s="38">
        <f t="shared" si="10"/>
        <v>-525.7652004557614</v>
      </c>
      <c r="G74" s="38">
        <f t="shared" si="15"/>
        <v>-224</v>
      </c>
      <c r="H74" s="38">
        <f t="shared" si="11"/>
        <v>-850.235507252436</v>
      </c>
      <c r="I74" s="38">
        <f t="shared" si="12"/>
        <v>111313.00725664332</v>
      </c>
      <c r="J74" s="37" t="s">
        <v>215</v>
      </c>
    </row>
    <row r="75" spans="1:10" ht="12.75">
      <c r="A75" s="37" t="s">
        <v>223</v>
      </c>
      <c r="B75" s="38">
        <f t="shared" si="13"/>
        <v>111313.00725664332</v>
      </c>
      <c r="C75" s="39">
        <f t="shared" si="8"/>
        <v>0.5565650362832166</v>
      </c>
      <c r="D75" s="38">
        <f t="shared" si="14"/>
        <v>-1600.0007077081975</v>
      </c>
      <c r="E75" s="38">
        <f t="shared" si="9"/>
        <v>0</v>
      </c>
      <c r="F75" s="38">
        <f t="shared" si="10"/>
        <v>-521.7797215155156</v>
      </c>
      <c r="G75" s="38">
        <f t="shared" si="15"/>
        <v>-224</v>
      </c>
      <c r="H75" s="38">
        <f t="shared" si="11"/>
        <v>-854.220986192682</v>
      </c>
      <c r="I75" s="38">
        <f t="shared" si="12"/>
        <v>110458.78627045064</v>
      </c>
      <c r="J75" s="37" t="s">
        <v>215</v>
      </c>
    </row>
    <row r="76" spans="1:10" ht="12.75">
      <c r="A76" s="37" t="s">
        <v>224</v>
      </c>
      <c r="B76" s="38">
        <f t="shared" si="13"/>
        <v>110458.78627045064</v>
      </c>
      <c r="C76" s="39">
        <f t="shared" si="8"/>
        <v>0.5522939313522532</v>
      </c>
      <c r="D76" s="38">
        <f t="shared" si="14"/>
        <v>-1600.0007077081975</v>
      </c>
      <c r="E76" s="38">
        <f t="shared" si="9"/>
        <v>0</v>
      </c>
      <c r="F76" s="38">
        <f t="shared" si="10"/>
        <v>-517.7755606427373</v>
      </c>
      <c r="G76" s="38">
        <f t="shared" si="15"/>
        <v>-224</v>
      </c>
      <c r="H76" s="38">
        <f t="shared" si="11"/>
        <v>-858.2251470654601</v>
      </c>
      <c r="I76" s="38">
        <f t="shared" si="12"/>
        <v>109600.56112338518</v>
      </c>
      <c r="J76" s="37" t="s">
        <v>215</v>
      </c>
    </row>
    <row r="77" spans="1:10" ht="12.75">
      <c r="A77" s="37" t="s">
        <v>225</v>
      </c>
      <c r="B77" s="38">
        <f t="shared" si="13"/>
        <v>109600.56112338518</v>
      </c>
      <c r="C77" s="39">
        <f t="shared" si="8"/>
        <v>0.5480028056169259</v>
      </c>
      <c r="D77" s="38">
        <f t="shared" si="14"/>
        <v>-1600.0007077081975</v>
      </c>
      <c r="E77" s="38">
        <f t="shared" si="9"/>
        <v>0</v>
      </c>
      <c r="F77" s="38">
        <f t="shared" si="10"/>
        <v>-513.7526302658681</v>
      </c>
      <c r="G77" s="38">
        <f t="shared" si="15"/>
        <v>-224</v>
      </c>
      <c r="H77" s="38">
        <f t="shared" si="11"/>
        <v>-862.2480774423293</v>
      </c>
      <c r="I77" s="38">
        <f t="shared" si="12"/>
        <v>108738.31304594285</v>
      </c>
      <c r="J77" s="37" t="s">
        <v>215</v>
      </c>
    </row>
    <row r="78" spans="1:10" ht="12.75">
      <c r="A78" s="37" t="s">
        <v>226</v>
      </c>
      <c r="B78" s="38">
        <f t="shared" si="13"/>
        <v>108738.31304594285</v>
      </c>
      <c r="C78" s="39">
        <f t="shared" si="8"/>
        <v>0.5436915652297143</v>
      </c>
      <c r="D78" s="38">
        <f t="shared" si="14"/>
        <v>-1600.0007077081975</v>
      </c>
      <c r="E78" s="38">
        <f t="shared" si="9"/>
        <v>0</v>
      </c>
      <c r="F78" s="38">
        <f t="shared" si="10"/>
        <v>-509.71084240285717</v>
      </c>
      <c r="G78" s="38">
        <f t="shared" si="15"/>
        <v>-224</v>
      </c>
      <c r="H78" s="38">
        <f t="shared" si="11"/>
        <v>-866.2898653053403</v>
      </c>
      <c r="I78" s="38">
        <f t="shared" si="12"/>
        <v>107872.02318063751</v>
      </c>
      <c r="J78" s="37" t="s">
        <v>215</v>
      </c>
    </row>
    <row r="79" spans="1:10" ht="12.75">
      <c r="A79" s="40" t="s">
        <v>227</v>
      </c>
      <c r="B79" s="41">
        <f t="shared" si="13"/>
        <v>107872.02318063751</v>
      </c>
      <c r="C79" s="42">
        <f t="shared" si="8"/>
        <v>0.5393601159031876</v>
      </c>
      <c r="D79" s="41">
        <f t="shared" si="14"/>
        <v>-1600.0007077081975</v>
      </c>
      <c r="E79" s="41">
        <f t="shared" si="9"/>
        <v>0</v>
      </c>
      <c r="F79" s="41">
        <f t="shared" si="10"/>
        <v>-505.65010865923836</v>
      </c>
      <c r="G79" s="41">
        <f t="shared" si="15"/>
        <v>-224</v>
      </c>
      <c r="H79" s="41">
        <f t="shared" si="11"/>
        <v>-870.3505990489591</v>
      </c>
      <c r="I79" s="41">
        <f t="shared" si="12"/>
        <v>107001.67258158854</v>
      </c>
      <c r="J79" s="40" t="s">
        <v>228</v>
      </c>
    </row>
    <row r="80" spans="1:10" ht="12.75">
      <c r="A80" s="40" t="s">
        <v>229</v>
      </c>
      <c r="B80" s="41">
        <f t="shared" si="13"/>
        <v>107001.67258158854</v>
      </c>
      <c r="C80" s="42">
        <f t="shared" si="8"/>
        <v>0.5350083629079427</v>
      </c>
      <c r="D80" s="41">
        <f t="shared" si="14"/>
        <v>-1600.0007077081975</v>
      </c>
      <c r="E80" s="41">
        <f t="shared" si="9"/>
        <v>0</v>
      </c>
      <c r="F80" s="41">
        <f t="shared" si="10"/>
        <v>-501.5703402261963</v>
      </c>
      <c r="G80" s="41">
        <f t="shared" si="15"/>
        <v>-224</v>
      </c>
      <c r="H80" s="41">
        <f t="shared" si="11"/>
        <v>-874.4303674820012</v>
      </c>
      <c r="I80" s="41">
        <f t="shared" si="12"/>
        <v>106127.24221410655</v>
      </c>
      <c r="J80" s="40" t="s">
        <v>228</v>
      </c>
    </row>
    <row r="81" spans="1:10" ht="12.75">
      <c r="A81" s="40" t="s">
        <v>230</v>
      </c>
      <c r="B81" s="41">
        <f t="shared" si="13"/>
        <v>106127.24221410655</v>
      </c>
      <c r="C81" s="42">
        <f t="shared" si="8"/>
        <v>0.5306362110705327</v>
      </c>
      <c r="D81" s="41">
        <f t="shared" si="14"/>
        <v>-1600.0007077081975</v>
      </c>
      <c r="E81" s="41">
        <f t="shared" si="9"/>
        <v>0</v>
      </c>
      <c r="F81" s="41">
        <f t="shared" si="10"/>
        <v>-497.4714478786245</v>
      </c>
      <c r="G81" s="41">
        <f t="shared" si="15"/>
        <v>-224</v>
      </c>
      <c r="H81" s="41">
        <f t="shared" si="11"/>
        <v>-878.529259829573</v>
      </c>
      <c r="I81" s="41">
        <f t="shared" si="12"/>
        <v>105248.71295427697</v>
      </c>
      <c r="J81" s="40" t="s">
        <v>228</v>
      </c>
    </row>
    <row r="82" spans="1:10" ht="12.75">
      <c r="A82" s="40" t="s">
        <v>231</v>
      </c>
      <c r="B82" s="41">
        <f t="shared" si="13"/>
        <v>105248.71295427697</v>
      </c>
      <c r="C82" s="42">
        <f t="shared" si="8"/>
        <v>0.5262435647713849</v>
      </c>
      <c r="D82" s="41">
        <f t="shared" si="14"/>
        <v>-1600.0007077081975</v>
      </c>
      <c r="E82" s="41">
        <f t="shared" si="9"/>
        <v>0</v>
      </c>
      <c r="F82" s="41">
        <f t="shared" si="10"/>
        <v>-493.35334197317326</v>
      </c>
      <c r="G82" s="41">
        <f t="shared" si="15"/>
        <v>-224</v>
      </c>
      <c r="H82" s="41">
        <f t="shared" si="11"/>
        <v>-882.6473657350243</v>
      </c>
      <c r="I82" s="41">
        <f t="shared" si="12"/>
        <v>104366.06558854194</v>
      </c>
      <c r="J82" s="40" t="s">
        <v>228</v>
      </c>
    </row>
    <row r="83" spans="1:10" ht="12.75">
      <c r="A83" s="40" t="s">
        <v>232</v>
      </c>
      <c r="B83" s="41">
        <f t="shared" si="13"/>
        <v>104366.06558854194</v>
      </c>
      <c r="C83" s="42">
        <f aca="true" t="shared" si="16" ref="C83:C114">B83/$B$1</f>
        <v>0.5218303279427097</v>
      </c>
      <c r="D83" s="41">
        <f t="shared" si="14"/>
        <v>-1600.0007077081975</v>
      </c>
      <c r="E83" s="41">
        <f aca="true" t="shared" si="17" ref="E83:E114">IF(C83&gt;0.8,$B$13,0)</f>
        <v>0</v>
      </c>
      <c r="F83" s="41">
        <f aca="true" t="shared" si="18" ref="F83:F114">-B83*$B$3/12</f>
        <v>-489.2159324462903</v>
      </c>
      <c r="G83" s="41">
        <f t="shared" si="15"/>
        <v>-224</v>
      </c>
      <c r="H83" s="41">
        <f aca="true" t="shared" si="19" ref="H83:H114">D83-F83-E83-G83</f>
        <v>-886.7847752619073</v>
      </c>
      <c r="I83" s="41">
        <f aca="true" t="shared" si="20" ref="I83:I114">B83+H83</f>
        <v>103479.28081328003</v>
      </c>
      <c r="J83" s="40" t="s">
        <v>228</v>
      </c>
    </row>
    <row r="84" spans="1:10" ht="12.75">
      <c r="A84" s="40" t="s">
        <v>233</v>
      </c>
      <c r="B84" s="41">
        <f aca="true" t="shared" si="21" ref="B84:B115">IF(I83&gt;0,I83,0)</f>
        <v>103479.28081328003</v>
      </c>
      <c r="C84" s="42">
        <f t="shared" si="16"/>
        <v>0.5173964040664001</v>
      </c>
      <c r="D84" s="41">
        <f aca="true" t="shared" si="22" ref="D84:D115">IF(C84&gt;0.8,SUM($B$10:$B$13),IF(B84&lt;=-D83,IF(B84&gt;0,-B84+G84+F84,0),SUM($B$10:$B$12)))</f>
        <v>-1600.0007077081975</v>
      </c>
      <c r="E84" s="41">
        <f t="shared" si="17"/>
        <v>0</v>
      </c>
      <c r="F84" s="41">
        <f t="shared" si="18"/>
        <v>-485.0591288122501</v>
      </c>
      <c r="G84" s="41">
        <f aca="true" t="shared" si="23" ref="G84:G115">IF(B84&gt;0,$B$12,0)</f>
        <v>-224</v>
      </c>
      <c r="H84" s="41">
        <f t="shared" si="19"/>
        <v>-890.9415788959475</v>
      </c>
      <c r="I84" s="41">
        <f t="shared" si="20"/>
        <v>102588.33923438408</v>
      </c>
      <c r="J84" s="40" t="s">
        <v>228</v>
      </c>
    </row>
    <row r="85" spans="1:10" ht="12.75">
      <c r="A85" s="40" t="s">
        <v>234</v>
      </c>
      <c r="B85" s="41">
        <f t="shared" si="21"/>
        <v>102588.33923438408</v>
      </c>
      <c r="C85" s="42">
        <f t="shared" si="16"/>
        <v>0.5129416961719204</v>
      </c>
      <c r="D85" s="41">
        <f t="shared" si="22"/>
        <v>-1600.0007077081975</v>
      </c>
      <c r="E85" s="41">
        <f t="shared" si="17"/>
        <v>0</v>
      </c>
      <c r="F85" s="41">
        <f t="shared" si="18"/>
        <v>-480.8828401611754</v>
      </c>
      <c r="G85" s="41">
        <f t="shared" si="23"/>
        <v>-224</v>
      </c>
      <c r="H85" s="41">
        <f t="shared" si="19"/>
        <v>-895.1178675470221</v>
      </c>
      <c r="I85" s="41">
        <f t="shared" si="20"/>
        <v>101693.22136683705</v>
      </c>
      <c r="J85" s="40" t="s">
        <v>228</v>
      </c>
    </row>
    <row r="86" spans="1:10" ht="12.75">
      <c r="A86" s="40" t="s">
        <v>235</v>
      </c>
      <c r="B86" s="41">
        <f t="shared" si="21"/>
        <v>101693.22136683705</v>
      </c>
      <c r="C86" s="42">
        <f t="shared" si="16"/>
        <v>0.5084661068341852</v>
      </c>
      <c r="D86" s="41">
        <f t="shared" si="22"/>
        <v>-1600.0007077081975</v>
      </c>
      <c r="E86" s="41">
        <f t="shared" si="17"/>
        <v>0</v>
      </c>
      <c r="F86" s="41">
        <f t="shared" si="18"/>
        <v>-476.68697515704866</v>
      </c>
      <c r="G86" s="41">
        <f t="shared" si="23"/>
        <v>-224</v>
      </c>
      <c r="H86" s="41">
        <f t="shared" si="19"/>
        <v>-899.3137325511489</v>
      </c>
      <c r="I86" s="41">
        <f t="shared" si="20"/>
        <v>100793.9076342859</v>
      </c>
      <c r="J86" s="40" t="s">
        <v>228</v>
      </c>
    </row>
    <row r="87" spans="1:10" ht="12.75">
      <c r="A87" s="40" t="s">
        <v>236</v>
      </c>
      <c r="B87" s="41">
        <f t="shared" si="21"/>
        <v>100793.9076342859</v>
      </c>
      <c r="C87" s="42">
        <f t="shared" si="16"/>
        <v>0.5039695381714295</v>
      </c>
      <c r="D87" s="41">
        <f t="shared" si="22"/>
        <v>-1600.0007077081975</v>
      </c>
      <c r="E87" s="41">
        <f t="shared" si="17"/>
        <v>0</v>
      </c>
      <c r="F87" s="41">
        <f t="shared" si="18"/>
        <v>-472.4714420357152</v>
      </c>
      <c r="G87" s="41">
        <f t="shared" si="23"/>
        <v>-224</v>
      </c>
      <c r="H87" s="41">
        <f t="shared" si="19"/>
        <v>-903.5292656724823</v>
      </c>
      <c r="I87" s="41">
        <f t="shared" si="20"/>
        <v>99890.37836861343</v>
      </c>
      <c r="J87" s="40" t="s">
        <v>228</v>
      </c>
    </row>
    <row r="88" spans="1:10" ht="12.75">
      <c r="A88" s="40" t="s">
        <v>237</v>
      </c>
      <c r="B88" s="41">
        <f t="shared" si="21"/>
        <v>99890.37836861343</v>
      </c>
      <c r="C88" s="42">
        <f t="shared" si="16"/>
        <v>0.49945189184306715</v>
      </c>
      <c r="D88" s="41">
        <f t="shared" si="22"/>
        <v>-1600.0007077081975</v>
      </c>
      <c r="E88" s="41">
        <f t="shared" si="17"/>
        <v>0</v>
      </c>
      <c r="F88" s="41">
        <f t="shared" si="18"/>
        <v>-468.2361486028754</v>
      </c>
      <c r="G88" s="41">
        <f t="shared" si="23"/>
        <v>-224</v>
      </c>
      <c r="H88" s="41">
        <f t="shared" si="19"/>
        <v>-907.7645591053222</v>
      </c>
      <c r="I88" s="41">
        <f t="shared" si="20"/>
        <v>98982.61380950811</v>
      </c>
      <c r="J88" s="40" t="s">
        <v>228</v>
      </c>
    </row>
    <row r="89" spans="1:10" ht="12.75">
      <c r="A89" s="40" t="s">
        <v>238</v>
      </c>
      <c r="B89" s="41">
        <f t="shared" si="21"/>
        <v>98982.61380950811</v>
      </c>
      <c r="C89" s="42">
        <f t="shared" si="16"/>
        <v>0.49491306904754057</v>
      </c>
      <c r="D89" s="41">
        <f t="shared" si="22"/>
        <v>-1600.0007077081975</v>
      </c>
      <c r="E89" s="41">
        <f t="shared" si="17"/>
        <v>0</v>
      </c>
      <c r="F89" s="41">
        <f t="shared" si="18"/>
        <v>-463.98100223206933</v>
      </c>
      <c r="G89" s="41">
        <f t="shared" si="23"/>
        <v>-224</v>
      </c>
      <c r="H89" s="41">
        <f t="shared" si="19"/>
        <v>-912.0197054761281</v>
      </c>
      <c r="I89" s="41">
        <f t="shared" si="20"/>
        <v>98070.59410403199</v>
      </c>
      <c r="J89" s="40" t="s">
        <v>228</v>
      </c>
    </row>
    <row r="90" spans="1:10" ht="12.75">
      <c r="A90" s="40" t="s">
        <v>239</v>
      </c>
      <c r="B90" s="41">
        <f t="shared" si="21"/>
        <v>98070.59410403199</v>
      </c>
      <c r="C90" s="42">
        <f t="shared" si="16"/>
        <v>0.49035297052015997</v>
      </c>
      <c r="D90" s="41">
        <f t="shared" si="22"/>
        <v>-1600.0007077081975</v>
      </c>
      <c r="E90" s="41">
        <f t="shared" si="17"/>
        <v>0</v>
      </c>
      <c r="F90" s="41">
        <f t="shared" si="18"/>
        <v>-459.70590986265</v>
      </c>
      <c r="G90" s="41">
        <f t="shared" si="23"/>
        <v>-224</v>
      </c>
      <c r="H90" s="41">
        <f t="shared" si="19"/>
        <v>-916.2947978455475</v>
      </c>
      <c r="I90" s="41">
        <f t="shared" si="20"/>
        <v>97154.29930618644</v>
      </c>
      <c r="J90" s="40" t="s">
        <v>228</v>
      </c>
    </row>
    <row r="91" spans="1:10" ht="12.75">
      <c r="A91" s="37" t="s">
        <v>240</v>
      </c>
      <c r="B91" s="38">
        <f t="shared" si="21"/>
        <v>97154.29930618644</v>
      </c>
      <c r="C91" s="39">
        <f t="shared" si="16"/>
        <v>0.4857714965309322</v>
      </c>
      <c r="D91" s="38">
        <f t="shared" si="22"/>
        <v>-1600.0007077081975</v>
      </c>
      <c r="E91" s="38">
        <f t="shared" si="17"/>
        <v>0</v>
      </c>
      <c r="F91" s="38">
        <f t="shared" si="18"/>
        <v>-455.41077799774894</v>
      </c>
      <c r="G91" s="38">
        <f t="shared" si="23"/>
        <v>-224</v>
      </c>
      <c r="H91" s="38">
        <f t="shared" si="19"/>
        <v>-920.5899297104486</v>
      </c>
      <c r="I91" s="38">
        <f t="shared" si="20"/>
        <v>96233.70937647599</v>
      </c>
      <c r="J91" s="37" t="s">
        <v>241</v>
      </c>
    </row>
    <row r="92" spans="1:10" ht="12.75">
      <c r="A92" s="37" t="s">
        <v>242</v>
      </c>
      <c r="B92" s="38">
        <f t="shared" si="21"/>
        <v>96233.70937647599</v>
      </c>
      <c r="C92" s="39">
        <f t="shared" si="16"/>
        <v>0.48116854688238</v>
      </c>
      <c r="D92" s="38">
        <f t="shared" si="22"/>
        <v>-1600.0007077081975</v>
      </c>
      <c r="E92" s="38">
        <f t="shared" si="17"/>
        <v>0</v>
      </c>
      <c r="F92" s="38">
        <f t="shared" si="18"/>
        <v>-451.0955127022312</v>
      </c>
      <c r="G92" s="38">
        <f t="shared" si="23"/>
        <v>-224</v>
      </c>
      <c r="H92" s="38">
        <f t="shared" si="19"/>
        <v>-924.9051950059663</v>
      </c>
      <c r="I92" s="38">
        <f t="shared" si="20"/>
        <v>95308.80418147003</v>
      </c>
      <c r="J92" s="37" t="s">
        <v>241</v>
      </c>
    </row>
    <row r="93" spans="1:10" ht="12.75">
      <c r="A93" s="37" t="s">
        <v>243</v>
      </c>
      <c r="B93" s="38">
        <f t="shared" si="21"/>
        <v>95308.80418147003</v>
      </c>
      <c r="C93" s="39">
        <f t="shared" si="16"/>
        <v>0.47654402090735015</v>
      </c>
      <c r="D93" s="38">
        <f t="shared" si="22"/>
        <v>-1600.0007077081975</v>
      </c>
      <c r="E93" s="38">
        <f t="shared" si="17"/>
        <v>0</v>
      </c>
      <c r="F93" s="38">
        <f t="shared" si="18"/>
        <v>-446.76001960064076</v>
      </c>
      <c r="G93" s="38">
        <f t="shared" si="23"/>
        <v>-224</v>
      </c>
      <c r="H93" s="38">
        <f t="shared" si="19"/>
        <v>-929.2406881075567</v>
      </c>
      <c r="I93" s="38">
        <f t="shared" si="20"/>
        <v>94379.56349336247</v>
      </c>
      <c r="J93" s="37" t="s">
        <v>241</v>
      </c>
    </row>
    <row r="94" spans="1:10" ht="12.75">
      <c r="A94" s="37" t="s">
        <v>244</v>
      </c>
      <c r="B94" s="38">
        <f t="shared" si="21"/>
        <v>94379.56349336247</v>
      </c>
      <c r="C94" s="39">
        <f t="shared" si="16"/>
        <v>0.47189781746681236</v>
      </c>
      <c r="D94" s="38">
        <f t="shared" si="22"/>
        <v>-1600.0007077081975</v>
      </c>
      <c r="E94" s="38">
        <f t="shared" si="17"/>
        <v>0</v>
      </c>
      <c r="F94" s="38">
        <f t="shared" si="18"/>
        <v>-442.40420387513655</v>
      </c>
      <c r="G94" s="38">
        <f t="shared" si="23"/>
        <v>-224</v>
      </c>
      <c r="H94" s="38">
        <f t="shared" si="19"/>
        <v>-933.596503833061</v>
      </c>
      <c r="I94" s="38">
        <f t="shared" si="20"/>
        <v>93445.9669895294</v>
      </c>
      <c r="J94" s="37" t="s">
        <v>241</v>
      </c>
    </row>
    <row r="95" spans="1:10" ht="12.75">
      <c r="A95" s="37" t="s">
        <v>245</v>
      </c>
      <c r="B95" s="38">
        <f t="shared" si="21"/>
        <v>93445.9669895294</v>
      </c>
      <c r="C95" s="39">
        <f t="shared" si="16"/>
        <v>0.467229834947647</v>
      </c>
      <c r="D95" s="38">
        <f t="shared" si="22"/>
        <v>-1600.0007077081975</v>
      </c>
      <c r="E95" s="38">
        <f t="shared" si="17"/>
        <v>0</v>
      </c>
      <c r="F95" s="38">
        <f t="shared" si="18"/>
        <v>-438.0279702634191</v>
      </c>
      <c r="G95" s="38">
        <f t="shared" si="23"/>
        <v>-224</v>
      </c>
      <c r="H95" s="38">
        <f t="shared" si="19"/>
        <v>-937.9727374447784</v>
      </c>
      <c r="I95" s="38">
        <f t="shared" si="20"/>
        <v>92507.99425208462</v>
      </c>
      <c r="J95" s="37" t="s">
        <v>241</v>
      </c>
    </row>
    <row r="96" spans="1:10" ht="12.75">
      <c r="A96" s="37" t="s">
        <v>246</v>
      </c>
      <c r="B96" s="38">
        <f t="shared" si="21"/>
        <v>92507.99425208462</v>
      </c>
      <c r="C96" s="39">
        <f t="shared" si="16"/>
        <v>0.4625399712604231</v>
      </c>
      <c r="D96" s="38">
        <f t="shared" si="22"/>
        <v>-1600.0007077081975</v>
      </c>
      <c r="E96" s="38">
        <f t="shared" si="17"/>
        <v>0</v>
      </c>
      <c r="F96" s="38">
        <f t="shared" si="18"/>
        <v>-433.63122305664666</v>
      </c>
      <c r="G96" s="38">
        <f t="shared" si="23"/>
        <v>-224</v>
      </c>
      <c r="H96" s="38">
        <f t="shared" si="19"/>
        <v>-942.3694846515509</v>
      </c>
      <c r="I96" s="38">
        <f t="shared" si="20"/>
        <v>91565.62476743307</v>
      </c>
      <c r="J96" s="37" t="s">
        <v>241</v>
      </c>
    </row>
    <row r="97" spans="1:10" ht="12.75">
      <c r="A97" s="37" t="s">
        <v>247</v>
      </c>
      <c r="B97" s="38">
        <f t="shared" si="21"/>
        <v>91565.62476743307</v>
      </c>
      <c r="C97" s="39">
        <f t="shared" si="16"/>
        <v>0.4578281238371653</v>
      </c>
      <c r="D97" s="38">
        <f t="shared" si="22"/>
        <v>-1600.0007077081975</v>
      </c>
      <c r="E97" s="38">
        <f t="shared" si="17"/>
        <v>0</v>
      </c>
      <c r="F97" s="38">
        <f t="shared" si="18"/>
        <v>-429.21386609734253</v>
      </c>
      <c r="G97" s="38">
        <f t="shared" si="23"/>
        <v>-224</v>
      </c>
      <c r="H97" s="38">
        <f t="shared" si="19"/>
        <v>-946.7868416108549</v>
      </c>
      <c r="I97" s="38">
        <f t="shared" si="20"/>
        <v>90618.83792582221</v>
      </c>
      <c r="J97" s="37" t="s">
        <v>241</v>
      </c>
    </row>
    <row r="98" spans="1:10" ht="12.75">
      <c r="A98" s="37" t="s">
        <v>248</v>
      </c>
      <c r="B98" s="38">
        <f t="shared" si="21"/>
        <v>90618.83792582221</v>
      </c>
      <c r="C98" s="39">
        <f t="shared" si="16"/>
        <v>0.4530941896291111</v>
      </c>
      <c r="D98" s="38">
        <f t="shared" si="22"/>
        <v>-1600.0007077081975</v>
      </c>
      <c r="E98" s="38">
        <f t="shared" si="17"/>
        <v>0</v>
      </c>
      <c r="F98" s="38">
        <f t="shared" si="18"/>
        <v>-424.77580277729163</v>
      </c>
      <c r="G98" s="38">
        <f t="shared" si="23"/>
        <v>-224</v>
      </c>
      <c r="H98" s="38">
        <f t="shared" si="19"/>
        <v>-951.224904930906</v>
      </c>
      <c r="I98" s="38">
        <f t="shared" si="20"/>
        <v>89667.61302089131</v>
      </c>
      <c r="J98" s="37" t="s">
        <v>241</v>
      </c>
    </row>
    <row r="99" spans="1:10" ht="12.75">
      <c r="A99" s="37" t="s">
        <v>249</v>
      </c>
      <c r="B99" s="38">
        <f t="shared" si="21"/>
        <v>89667.61302089131</v>
      </c>
      <c r="C99" s="39">
        <f t="shared" si="16"/>
        <v>0.44833806510445656</v>
      </c>
      <c r="D99" s="38">
        <f t="shared" si="22"/>
        <v>-1600.0007077081975</v>
      </c>
      <c r="E99" s="38">
        <f t="shared" si="17"/>
        <v>0</v>
      </c>
      <c r="F99" s="38">
        <f t="shared" si="18"/>
        <v>-420.316936035428</v>
      </c>
      <c r="G99" s="38">
        <f t="shared" si="23"/>
        <v>-224</v>
      </c>
      <c r="H99" s="38">
        <f t="shared" si="19"/>
        <v>-955.6837716727696</v>
      </c>
      <c r="I99" s="38">
        <f t="shared" si="20"/>
        <v>88711.92924921853</v>
      </c>
      <c r="J99" s="37" t="s">
        <v>241</v>
      </c>
    </row>
    <row r="100" spans="1:10" ht="12.75">
      <c r="A100" s="37" t="s">
        <v>250</v>
      </c>
      <c r="B100" s="38">
        <f t="shared" si="21"/>
        <v>88711.92924921853</v>
      </c>
      <c r="C100" s="39">
        <f t="shared" si="16"/>
        <v>0.4435596462460927</v>
      </c>
      <c r="D100" s="38">
        <f t="shared" si="22"/>
        <v>-1600.0007077081975</v>
      </c>
      <c r="E100" s="38">
        <f t="shared" si="17"/>
        <v>0</v>
      </c>
      <c r="F100" s="38">
        <f t="shared" si="18"/>
        <v>-415.83716835571187</v>
      </c>
      <c r="G100" s="38">
        <f t="shared" si="23"/>
        <v>-224</v>
      </c>
      <c r="H100" s="38">
        <f t="shared" si="19"/>
        <v>-960.1635393524857</v>
      </c>
      <c r="I100" s="38">
        <f t="shared" si="20"/>
        <v>87751.76570986604</v>
      </c>
      <c r="J100" s="37" t="s">
        <v>241</v>
      </c>
    </row>
    <row r="101" spans="1:10" ht="12.75">
      <c r="A101" s="37" t="s">
        <v>251</v>
      </c>
      <c r="B101" s="38">
        <f t="shared" si="21"/>
        <v>87751.76570986604</v>
      </c>
      <c r="C101" s="39">
        <f t="shared" si="16"/>
        <v>0.43875882854933024</v>
      </c>
      <c r="D101" s="38">
        <f t="shared" si="22"/>
        <v>-1600.0007077081975</v>
      </c>
      <c r="E101" s="38">
        <f t="shared" si="17"/>
        <v>0</v>
      </c>
      <c r="F101" s="38">
        <f t="shared" si="18"/>
        <v>-411.3364017649971</v>
      </c>
      <c r="G101" s="38">
        <f t="shared" si="23"/>
        <v>-224</v>
      </c>
      <c r="H101" s="38">
        <f t="shared" si="19"/>
        <v>-964.6643059432004</v>
      </c>
      <c r="I101" s="38">
        <f t="shared" si="20"/>
        <v>86787.10140392285</v>
      </c>
      <c r="J101" s="37" t="s">
        <v>241</v>
      </c>
    </row>
    <row r="102" spans="1:10" ht="12.75">
      <c r="A102" s="37" t="s">
        <v>252</v>
      </c>
      <c r="B102" s="38">
        <f t="shared" si="21"/>
        <v>86787.10140392285</v>
      </c>
      <c r="C102" s="39">
        <f t="shared" si="16"/>
        <v>0.43393550701961425</v>
      </c>
      <c r="D102" s="38">
        <f t="shared" si="22"/>
        <v>-1600.0007077081975</v>
      </c>
      <c r="E102" s="38">
        <f t="shared" si="17"/>
        <v>0</v>
      </c>
      <c r="F102" s="38">
        <f t="shared" si="18"/>
        <v>-406.81453783088836</v>
      </c>
      <c r="G102" s="38">
        <f t="shared" si="23"/>
        <v>-224</v>
      </c>
      <c r="H102" s="38">
        <f t="shared" si="19"/>
        <v>-969.1861698773091</v>
      </c>
      <c r="I102" s="38">
        <f t="shared" si="20"/>
        <v>85817.91523404553</v>
      </c>
      <c r="J102" s="37" t="s">
        <v>241</v>
      </c>
    </row>
    <row r="103" spans="1:10" ht="12.75">
      <c r="A103" s="40" t="s">
        <v>253</v>
      </c>
      <c r="B103" s="41">
        <f t="shared" si="21"/>
        <v>85817.91523404553</v>
      </c>
      <c r="C103" s="42">
        <f t="shared" si="16"/>
        <v>0.42908957617022764</v>
      </c>
      <c r="D103" s="41">
        <f t="shared" si="22"/>
        <v>-1600.0007077081975</v>
      </c>
      <c r="E103" s="41">
        <f t="shared" si="17"/>
        <v>0</v>
      </c>
      <c r="F103" s="41">
        <f t="shared" si="18"/>
        <v>-402.27147765958847</v>
      </c>
      <c r="G103" s="41">
        <f t="shared" si="23"/>
        <v>-224</v>
      </c>
      <c r="H103" s="41">
        <f t="shared" si="19"/>
        <v>-973.729230048609</v>
      </c>
      <c r="I103" s="41">
        <f t="shared" si="20"/>
        <v>84844.18600399692</v>
      </c>
      <c r="J103" s="40" t="s">
        <v>254</v>
      </c>
    </row>
    <row r="104" spans="1:10" ht="12.75">
      <c r="A104" s="40" t="s">
        <v>255</v>
      </c>
      <c r="B104" s="41">
        <f t="shared" si="21"/>
        <v>84844.18600399692</v>
      </c>
      <c r="C104" s="42">
        <f t="shared" si="16"/>
        <v>0.42422093001998457</v>
      </c>
      <c r="D104" s="41">
        <f t="shared" si="22"/>
        <v>-1600.0007077081975</v>
      </c>
      <c r="E104" s="41">
        <f t="shared" si="17"/>
        <v>0</v>
      </c>
      <c r="F104" s="41">
        <f t="shared" si="18"/>
        <v>-397.7071218937356</v>
      </c>
      <c r="G104" s="41">
        <f t="shared" si="23"/>
        <v>-224</v>
      </c>
      <c r="H104" s="41">
        <f t="shared" si="19"/>
        <v>-978.293585814462</v>
      </c>
      <c r="I104" s="41">
        <f t="shared" si="20"/>
        <v>83865.89241818246</v>
      </c>
      <c r="J104" s="40" t="s">
        <v>254</v>
      </c>
    </row>
    <row r="105" spans="1:10" ht="12.75">
      <c r="A105" s="40" t="s">
        <v>256</v>
      </c>
      <c r="B105" s="41">
        <f t="shared" si="21"/>
        <v>83865.89241818246</v>
      </c>
      <c r="C105" s="42">
        <f t="shared" si="16"/>
        <v>0.41932946209091226</v>
      </c>
      <c r="D105" s="41">
        <f t="shared" si="22"/>
        <v>-1600.0007077081975</v>
      </c>
      <c r="E105" s="41">
        <f t="shared" si="17"/>
        <v>0</v>
      </c>
      <c r="F105" s="41">
        <f t="shared" si="18"/>
        <v>-393.1213707102302</v>
      </c>
      <c r="G105" s="41">
        <f t="shared" si="23"/>
        <v>-224</v>
      </c>
      <c r="H105" s="41">
        <f t="shared" si="19"/>
        <v>-982.8793369979674</v>
      </c>
      <c r="I105" s="41">
        <f t="shared" si="20"/>
        <v>82883.01308118449</v>
      </c>
      <c r="J105" s="40" t="s">
        <v>254</v>
      </c>
    </row>
    <row r="106" spans="1:10" ht="12.75">
      <c r="A106" s="40" t="s">
        <v>257</v>
      </c>
      <c r="B106" s="41">
        <f t="shared" si="21"/>
        <v>82883.01308118449</v>
      </c>
      <c r="C106" s="42">
        <f t="shared" si="16"/>
        <v>0.41441506540592243</v>
      </c>
      <c r="D106" s="41">
        <f t="shared" si="22"/>
        <v>-1600.0007077081975</v>
      </c>
      <c r="E106" s="41">
        <f t="shared" si="17"/>
        <v>0</v>
      </c>
      <c r="F106" s="41">
        <f t="shared" si="18"/>
        <v>-388.51412381805227</v>
      </c>
      <c r="G106" s="41">
        <f t="shared" si="23"/>
        <v>-224</v>
      </c>
      <c r="H106" s="41">
        <f t="shared" si="19"/>
        <v>-987.4865838901453</v>
      </c>
      <c r="I106" s="41">
        <f t="shared" si="20"/>
        <v>81895.52649729434</v>
      </c>
      <c r="J106" s="40" t="s">
        <v>254</v>
      </c>
    </row>
    <row r="107" spans="1:10" ht="12.75">
      <c r="A107" s="40" t="s">
        <v>258</v>
      </c>
      <c r="B107" s="41">
        <f t="shared" si="21"/>
        <v>81895.52649729434</v>
      </c>
      <c r="C107" s="42">
        <f t="shared" si="16"/>
        <v>0.4094776324864717</v>
      </c>
      <c r="D107" s="41">
        <f t="shared" si="22"/>
        <v>-1600.0007077081975</v>
      </c>
      <c r="E107" s="41">
        <f t="shared" si="17"/>
        <v>0</v>
      </c>
      <c r="F107" s="41">
        <f t="shared" si="18"/>
        <v>-383.8852804560672</v>
      </c>
      <c r="G107" s="41">
        <f t="shared" si="23"/>
        <v>-224</v>
      </c>
      <c r="H107" s="41">
        <f t="shared" si="19"/>
        <v>-992.1154272521303</v>
      </c>
      <c r="I107" s="41">
        <f t="shared" si="20"/>
        <v>80903.41107004222</v>
      </c>
      <c r="J107" s="40" t="s">
        <v>254</v>
      </c>
    </row>
    <row r="108" spans="1:10" ht="12.75">
      <c r="A108" s="40" t="s">
        <v>259</v>
      </c>
      <c r="B108" s="41">
        <f t="shared" si="21"/>
        <v>80903.41107004222</v>
      </c>
      <c r="C108" s="42">
        <f t="shared" si="16"/>
        <v>0.4045170553502111</v>
      </c>
      <c r="D108" s="41">
        <f t="shared" si="22"/>
        <v>-1600.0007077081975</v>
      </c>
      <c r="E108" s="41">
        <f t="shared" si="17"/>
        <v>0</v>
      </c>
      <c r="F108" s="41">
        <f t="shared" si="18"/>
        <v>-379.2347393908229</v>
      </c>
      <c r="G108" s="41">
        <f t="shared" si="23"/>
        <v>-224</v>
      </c>
      <c r="H108" s="41">
        <f t="shared" si="19"/>
        <v>-996.7659683173747</v>
      </c>
      <c r="I108" s="41">
        <f t="shared" si="20"/>
        <v>79906.64510172485</v>
      </c>
      <c r="J108" s="40" t="s">
        <v>254</v>
      </c>
    </row>
    <row r="109" spans="1:10" ht="12.75">
      <c r="A109" s="40" t="s">
        <v>260</v>
      </c>
      <c r="B109" s="41">
        <f t="shared" si="21"/>
        <v>79906.64510172485</v>
      </c>
      <c r="C109" s="42">
        <f t="shared" si="16"/>
        <v>0.39953322550862425</v>
      </c>
      <c r="D109" s="41">
        <f t="shared" si="22"/>
        <v>-1600.0007077081975</v>
      </c>
      <c r="E109" s="41">
        <f t="shared" si="17"/>
        <v>0</v>
      </c>
      <c r="F109" s="41">
        <f t="shared" si="18"/>
        <v>-374.56239891433523</v>
      </c>
      <c r="G109" s="41">
        <f t="shared" si="23"/>
        <v>-224</v>
      </c>
      <c r="H109" s="41">
        <f t="shared" si="19"/>
        <v>-1001.4383087938622</v>
      </c>
      <c r="I109" s="41">
        <f t="shared" si="20"/>
        <v>78905.20679293099</v>
      </c>
      <c r="J109" s="40" t="s">
        <v>254</v>
      </c>
    </row>
    <row r="110" spans="1:10" ht="12.75">
      <c r="A110" s="40" t="s">
        <v>261</v>
      </c>
      <c r="B110" s="41">
        <f t="shared" si="21"/>
        <v>78905.20679293099</v>
      </c>
      <c r="C110" s="42">
        <f t="shared" si="16"/>
        <v>0.3945260339646549</v>
      </c>
      <c r="D110" s="41">
        <f t="shared" si="22"/>
        <v>-1600.0007077081975</v>
      </c>
      <c r="E110" s="41">
        <f t="shared" si="17"/>
        <v>0</v>
      </c>
      <c r="F110" s="41">
        <f t="shared" si="18"/>
        <v>-369.868156841864</v>
      </c>
      <c r="G110" s="41">
        <f t="shared" si="23"/>
        <v>-224</v>
      </c>
      <c r="H110" s="41">
        <f t="shared" si="19"/>
        <v>-1006.1325508663335</v>
      </c>
      <c r="I110" s="41">
        <f t="shared" si="20"/>
        <v>77899.07424206466</v>
      </c>
      <c r="J110" s="40" t="s">
        <v>254</v>
      </c>
    </row>
    <row r="111" spans="1:10" ht="12.75">
      <c r="A111" s="40" t="s">
        <v>262</v>
      </c>
      <c r="B111" s="41">
        <f t="shared" si="21"/>
        <v>77899.07424206466</v>
      </c>
      <c r="C111" s="42">
        <f t="shared" si="16"/>
        <v>0.3894953712103233</v>
      </c>
      <c r="D111" s="41">
        <f t="shared" si="22"/>
        <v>-1600.0007077081975</v>
      </c>
      <c r="E111" s="41">
        <f t="shared" si="17"/>
        <v>0</v>
      </c>
      <c r="F111" s="41">
        <f t="shared" si="18"/>
        <v>-365.1519105096781</v>
      </c>
      <c r="G111" s="41">
        <f t="shared" si="23"/>
        <v>-224</v>
      </c>
      <c r="H111" s="41">
        <f t="shared" si="19"/>
        <v>-1010.8487971985194</v>
      </c>
      <c r="I111" s="41">
        <f t="shared" si="20"/>
        <v>76888.22544486614</v>
      </c>
      <c r="J111" s="40" t="s">
        <v>254</v>
      </c>
    </row>
    <row r="112" spans="1:10" ht="12.75">
      <c r="A112" s="40" t="s">
        <v>263</v>
      </c>
      <c r="B112" s="41">
        <f t="shared" si="21"/>
        <v>76888.22544486614</v>
      </c>
      <c r="C112" s="42">
        <f t="shared" si="16"/>
        <v>0.3844411272243307</v>
      </c>
      <c r="D112" s="41">
        <f t="shared" si="22"/>
        <v>-1600.0007077081975</v>
      </c>
      <c r="E112" s="41">
        <f t="shared" si="17"/>
        <v>0</v>
      </c>
      <c r="F112" s="41">
        <f t="shared" si="18"/>
        <v>-360.41355677281007</v>
      </c>
      <c r="G112" s="41">
        <f t="shared" si="23"/>
        <v>-224</v>
      </c>
      <c r="H112" s="41">
        <f t="shared" si="19"/>
        <v>-1015.5871509353874</v>
      </c>
      <c r="I112" s="41">
        <f t="shared" si="20"/>
        <v>75872.63829393075</v>
      </c>
      <c r="J112" s="40" t="s">
        <v>254</v>
      </c>
    </row>
    <row r="113" spans="1:10" ht="12.75">
      <c r="A113" s="40" t="s">
        <v>264</v>
      </c>
      <c r="B113" s="41">
        <f t="shared" si="21"/>
        <v>75872.63829393075</v>
      </c>
      <c r="C113" s="42">
        <f t="shared" si="16"/>
        <v>0.37936319146965375</v>
      </c>
      <c r="D113" s="41">
        <f t="shared" si="22"/>
        <v>-1600.0007077081975</v>
      </c>
      <c r="E113" s="41">
        <f t="shared" si="17"/>
        <v>0</v>
      </c>
      <c r="F113" s="41">
        <f t="shared" si="18"/>
        <v>-355.6529920028004</v>
      </c>
      <c r="G113" s="41">
        <f t="shared" si="23"/>
        <v>-224</v>
      </c>
      <c r="H113" s="41">
        <f t="shared" si="19"/>
        <v>-1020.3477157053971</v>
      </c>
      <c r="I113" s="41">
        <f t="shared" si="20"/>
        <v>74852.29057822535</v>
      </c>
      <c r="J113" s="40" t="s">
        <v>254</v>
      </c>
    </row>
    <row r="114" spans="1:10" ht="12.75">
      <c r="A114" s="40" t="s">
        <v>265</v>
      </c>
      <c r="B114" s="41">
        <f t="shared" si="21"/>
        <v>74852.29057822535</v>
      </c>
      <c r="C114" s="42">
        <f t="shared" si="16"/>
        <v>0.3742614528911268</v>
      </c>
      <c r="D114" s="41">
        <f t="shared" si="22"/>
        <v>-1600.0007077081975</v>
      </c>
      <c r="E114" s="41">
        <f t="shared" si="17"/>
        <v>0</v>
      </c>
      <c r="F114" s="41">
        <f t="shared" si="18"/>
        <v>-350.87011208543134</v>
      </c>
      <c r="G114" s="41">
        <f t="shared" si="23"/>
        <v>-224</v>
      </c>
      <c r="H114" s="41">
        <f t="shared" si="19"/>
        <v>-1025.1305956227661</v>
      </c>
      <c r="I114" s="41">
        <f t="shared" si="20"/>
        <v>73827.15998260258</v>
      </c>
      <c r="J114" s="40" t="s">
        <v>254</v>
      </c>
    </row>
    <row r="115" spans="1:10" ht="12.75">
      <c r="A115" s="37" t="s">
        <v>266</v>
      </c>
      <c r="B115" s="38">
        <f t="shared" si="21"/>
        <v>73827.15998260258</v>
      </c>
      <c r="C115" s="39">
        <f aca="true" t="shared" si="24" ref="C115:C146">B115/$B$1</f>
        <v>0.3691357999130129</v>
      </c>
      <c r="D115" s="38">
        <f t="shared" si="22"/>
        <v>-1600.0007077081975</v>
      </c>
      <c r="E115" s="38">
        <f aca="true" t="shared" si="25" ref="E115:E146">IF(C115&gt;0.8,$B$13,0)</f>
        <v>0</v>
      </c>
      <c r="F115" s="38">
        <f aca="true" t="shared" si="26" ref="F115:F146">-B115*$B$3/12</f>
        <v>-346.06481241844955</v>
      </c>
      <c r="G115" s="38">
        <f t="shared" si="23"/>
        <v>-224</v>
      </c>
      <c r="H115" s="38">
        <f aca="true" t="shared" si="27" ref="H115:H146">D115-F115-E115-G115</f>
        <v>-1029.935895289748</v>
      </c>
      <c r="I115" s="38">
        <f aca="true" t="shared" si="28" ref="I115:I146">B115+H115</f>
        <v>72797.22408731283</v>
      </c>
      <c r="J115" s="37" t="s">
        <v>267</v>
      </c>
    </row>
    <row r="116" spans="1:10" ht="12.75">
      <c r="A116" s="37" t="s">
        <v>268</v>
      </c>
      <c r="B116" s="38">
        <f aca="true" t="shared" si="29" ref="B116:B147">IF(I115&gt;0,I115,0)</f>
        <v>72797.22408731283</v>
      </c>
      <c r="C116" s="39">
        <f t="shared" si="24"/>
        <v>0.36398612043656414</v>
      </c>
      <c r="D116" s="38">
        <f aca="true" t="shared" si="30" ref="D116:D147">IF(C116&gt;0.8,SUM($B$10:$B$13),IF(B116&lt;=-D115,IF(B116&gt;0,-B116+G116+F116,0),SUM($B$10:$B$12)))</f>
        <v>-1600.0007077081975</v>
      </c>
      <c r="E116" s="38">
        <f t="shared" si="25"/>
        <v>0</v>
      </c>
      <c r="F116" s="38">
        <f t="shared" si="26"/>
        <v>-341.2369879092789</v>
      </c>
      <c r="G116" s="38">
        <f aca="true" t="shared" si="31" ref="G116:G147">IF(B116&gt;0,$B$12,0)</f>
        <v>-224</v>
      </c>
      <c r="H116" s="38">
        <f t="shared" si="27"/>
        <v>-1034.7637197989186</v>
      </c>
      <c r="I116" s="38">
        <f t="shared" si="28"/>
        <v>71762.46036751391</v>
      </c>
      <c r="J116" s="37" t="s">
        <v>267</v>
      </c>
    </row>
    <row r="117" spans="1:10" ht="12.75">
      <c r="A117" s="37" t="s">
        <v>269</v>
      </c>
      <c r="B117" s="38">
        <f t="shared" si="29"/>
        <v>71762.46036751391</v>
      </c>
      <c r="C117" s="39">
        <f t="shared" si="24"/>
        <v>0.3588123018375695</v>
      </c>
      <c r="D117" s="38">
        <f t="shared" si="30"/>
        <v>-1600.0007077081975</v>
      </c>
      <c r="E117" s="38">
        <f t="shared" si="25"/>
        <v>0</v>
      </c>
      <c r="F117" s="38">
        <f t="shared" si="26"/>
        <v>-336.38653297272145</v>
      </c>
      <c r="G117" s="38">
        <f t="shared" si="31"/>
        <v>-224</v>
      </c>
      <c r="H117" s="38">
        <f t="shared" si="27"/>
        <v>-1039.6141747354761</v>
      </c>
      <c r="I117" s="38">
        <f t="shared" si="28"/>
        <v>70722.84619277844</v>
      </c>
      <c r="J117" s="37" t="s">
        <v>267</v>
      </c>
    </row>
    <row r="118" spans="1:10" ht="12.75">
      <c r="A118" s="37" t="s">
        <v>270</v>
      </c>
      <c r="B118" s="38">
        <f t="shared" si="29"/>
        <v>70722.84619277844</v>
      </c>
      <c r="C118" s="39">
        <f t="shared" si="24"/>
        <v>0.35361423096389216</v>
      </c>
      <c r="D118" s="38">
        <f t="shared" si="30"/>
        <v>-1600.0007077081975</v>
      </c>
      <c r="E118" s="38">
        <f t="shared" si="25"/>
        <v>0</v>
      </c>
      <c r="F118" s="38">
        <f t="shared" si="26"/>
        <v>-331.51334152864894</v>
      </c>
      <c r="G118" s="38">
        <f t="shared" si="31"/>
        <v>-224</v>
      </c>
      <c r="H118" s="38">
        <f t="shared" si="27"/>
        <v>-1044.4873661795486</v>
      </c>
      <c r="I118" s="38">
        <f t="shared" si="28"/>
        <v>69678.3588265989</v>
      </c>
      <c r="J118" s="37" t="s">
        <v>267</v>
      </c>
    </row>
    <row r="119" spans="1:10" ht="12.75">
      <c r="A119" s="37" t="s">
        <v>271</v>
      </c>
      <c r="B119" s="38">
        <f t="shared" si="29"/>
        <v>69678.3588265989</v>
      </c>
      <c r="C119" s="39">
        <f t="shared" si="24"/>
        <v>0.3483917941329945</v>
      </c>
      <c r="D119" s="38">
        <f t="shared" si="30"/>
        <v>-1600.0007077081975</v>
      </c>
      <c r="E119" s="38">
        <f t="shared" si="25"/>
        <v>0</v>
      </c>
      <c r="F119" s="38">
        <f t="shared" si="26"/>
        <v>-326.61730699968234</v>
      </c>
      <c r="G119" s="38">
        <f t="shared" si="31"/>
        <v>-224</v>
      </c>
      <c r="H119" s="38">
        <f t="shared" si="27"/>
        <v>-1049.3834007085152</v>
      </c>
      <c r="I119" s="38">
        <f t="shared" si="28"/>
        <v>68628.97542589038</v>
      </c>
      <c r="J119" s="37" t="s">
        <v>267</v>
      </c>
    </row>
    <row r="120" spans="1:10" ht="12.75">
      <c r="A120" s="37" t="s">
        <v>272</v>
      </c>
      <c r="B120" s="38">
        <f t="shared" si="29"/>
        <v>68628.97542589038</v>
      </c>
      <c r="C120" s="39">
        <f t="shared" si="24"/>
        <v>0.3431448771294519</v>
      </c>
      <c r="D120" s="38">
        <f t="shared" si="30"/>
        <v>-1600.0007077081975</v>
      </c>
      <c r="E120" s="38">
        <f t="shared" si="25"/>
        <v>0</v>
      </c>
      <c r="F120" s="38">
        <f t="shared" si="26"/>
        <v>-321.6983223088612</v>
      </c>
      <c r="G120" s="38">
        <f t="shared" si="31"/>
        <v>-224</v>
      </c>
      <c r="H120" s="38">
        <f t="shared" si="27"/>
        <v>-1054.3023853993363</v>
      </c>
      <c r="I120" s="38">
        <f t="shared" si="28"/>
        <v>67574.67304049105</v>
      </c>
      <c r="J120" s="37" t="s">
        <v>267</v>
      </c>
    </row>
    <row r="121" spans="1:10" ht="12.75">
      <c r="A121" s="37" t="s">
        <v>273</v>
      </c>
      <c r="B121" s="38">
        <f t="shared" si="29"/>
        <v>67574.67304049105</v>
      </c>
      <c r="C121" s="39">
        <f t="shared" si="24"/>
        <v>0.33787336520245526</v>
      </c>
      <c r="D121" s="38">
        <f t="shared" si="30"/>
        <v>-1600.0007077081975</v>
      </c>
      <c r="E121" s="38">
        <f t="shared" si="25"/>
        <v>0</v>
      </c>
      <c r="F121" s="38">
        <f t="shared" si="26"/>
        <v>-316.7562798773018</v>
      </c>
      <c r="G121" s="38">
        <f t="shared" si="31"/>
        <v>-224</v>
      </c>
      <c r="H121" s="38">
        <f t="shared" si="27"/>
        <v>-1059.2444278308958</v>
      </c>
      <c r="I121" s="38">
        <f t="shared" si="28"/>
        <v>66515.42861266015</v>
      </c>
      <c r="J121" s="37" t="s">
        <v>267</v>
      </c>
    </row>
    <row r="122" spans="1:10" ht="12.75">
      <c r="A122" s="37" t="s">
        <v>274</v>
      </c>
      <c r="B122" s="38">
        <f t="shared" si="29"/>
        <v>66515.42861266015</v>
      </c>
      <c r="C122" s="39">
        <f t="shared" si="24"/>
        <v>0.3325771430633008</v>
      </c>
      <c r="D122" s="38">
        <f t="shared" si="30"/>
        <v>-1600.0007077081975</v>
      </c>
      <c r="E122" s="38">
        <f t="shared" si="25"/>
        <v>0</v>
      </c>
      <c r="F122" s="38">
        <f t="shared" si="26"/>
        <v>-311.7910716218445</v>
      </c>
      <c r="G122" s="38">
        <f t="shared" si="31"/>
        <v>-224</v>
      </c>
      <c r="H122" s="38">
        <f t="shared" si="27"/>
        <v>-1064.209636086353</v>
      </c>
      <c r="I122" s="38">
        <f t="shared" si="28"/>
        <v>65451.2189765738</v>
      </c>
      <c r="J122" s="37" t="s">
        <v>267</v>
      </c>
    </row>
    <row r="123" spans="1:10" ht="12.75">
      <c r="A123" s="37" t="s">
        <v>275</v>
      </c>
      <c r="B123" s="38">
        <f t="shared" si="29"/>
        <v>65451.2189765738</v>
      </c>
      <c r="C123" s="39">
        <f t="shared" si="24"/>
        <v>0.327256094882869</v>
      </c>
      <c r="D123" s="38">
        <f t="shared" si="30"/>
        <v>-1600.0007077081975</v>
      </c>
      <c r="E123" s="38">
        <f t="shared" si="25"/>
        <v>0</v>
      </c>
      <c r="F123" s="38">
        <f t="shared" si="26"/>
        <v>-306.8025889526897</v>
      </c>
      <c r="G123" s="38">
        <f t="shared" si="31"/>
        <v>-224</v>
      </c>
      <c r="H123" s="38">
        <f t="shared" si="27"/>
        <v>-1069.198118755508</v>
      </c>
      <c r="I123" s="38">
        <f t="shared" si="28"/>
        <v>64382.020857818294</v>
      </c>
      <c r="J123" s="37" t="s">
        <v>267</v>
      </c>
    </row>
    <row r="124" spans="1:10" ht="12.75">
      <c r="A124" s="37" t="s">
        <v>276</v>
      </c>
      <c r="B124" s="38">
        <f t="shared" si="29"/>
        <v>64382.020857818294</v>
      </c>
      <c r="C124" s="39">
        <f t="shared" si="24"/>
        <v>0.32191010428909145</v>
      </c>
      <c r="D124" s="38">
        <f t="shared" si="30"/>
        <v>-1600.0007077081975</v>
      </c>
      <c r="E124" s="38">
        <f t="shared" si="25"/>
        <v>0</v>
      </c>
      <c r="F124" s="38">
        <f t="shared" si="26"/>
        <v>-301.79072277102324</v>
      </c>
      <c r="G124" s="38">
        <f t="shared" si="31"/>
        <v>-224</v>
      </c>
      <c r="H124" s="38">
        <f t="shared" si="27"/>
        <v>-1074.2099849371743</v>
      </c>
      <c r="I124" s="38">
        <f t="shared" si="28"/>
        <v>63307.81087288112</v>
      </c>
      <c r="J124" s="37" t="s">
        <v>267</v>
      </c>
    </row>
    <row r="125" spans="1:10" ht="12.75">
      <c r="A125" s="37" t="s">
        <v>277</v>
      </c>
      <c r="B125" s="38">
        <f t="shared" si="29"/>
        <v>63307.81087288112</v>
      </c>
      <c r="C125" s="39">
        <f t="shared" si="24"/>
        <v>0.3165390543644056</v>
      </c>
      <c r="D125" s="38">
        <f t="shared" si="30"/>
        <v>-1600.0007077081975</v>
      </c>
      <c r="E125" s="38">
        <f t="shared" si="25"/>
        <v>0</v>
      </c>
      <c r="F125" s="38">
        <f t="shared" si="26"/>
        <v>-296.7553634666303</v>
      </c>
      <c r="G125" s="38">
        <f t="shared" si="31"/>
        <v>-224</v>
      </c>
      <c r="H125" s="38">
        <f t="shared" si="27"/>
        <v>-1079.2453442415672</v>
      </c>
      <c r="I125" s="38">
        <f t="shared" si="28"/>
        <v>62228.565528639556</v>
      </c>
      <c r="J125" s="37" t="s">
        <v>267</v>
      </c>
    </row>
    <row r="126" spans="1:10" ht="12.75">
      <c r="A126" s="37" t="s">
        <v>278</v>
      </c>
      <c r="B126" s="38">
        <f t="shared" si="29"/>
        <v>62228.565528639556</v>
      </c>
      <c r="C126" s="39">
        <f t="shared" si="24"/>
        <v>0.3111428276431978</v>
      </c>
      <c r="D126" s="38">
        <f t="shared" si="30"/>
        <v>-1600.0007077081975</v>
      </c>
      <c r="E126" s="38">
        <f t="shared" si="25"/>
        <v>0</v>
      </c>
      <c r="F126" s="38">
        <f t="shared" si="26"/>
        <v>-291.6964009154979</v>
      </c>
      <c r="G126" s="38">
        <f t="shared" si="31"/>
        <v>-224</v>
      </c>
      <c r="H126" s="38">
        <f t="shared" si="27"/>
        <v>-1084.3043067926997</v>
      </c>
      <c r="I126" s="38">
        <f t="shared" si="28"/>
        <v>61144.26122184686</v>
      </c>
      <c r="J126" s="37" t="s">
        <v>267</v>
      </c>
    </row>
    <row r="127" spans="1:10" ht="12.75">
      <c r="A127" s="40" t="s">
        <v>279</v>
      </c>
      <c r="B127" s="41">
        <f t="shared" si="29"/>
        <v>61144.26122184686</v>
      </c>
      <c r="C127" s="42">
        <f t="shared" si="24"/>
        <v>0.30572130610923426</v>
      </c>
      <c r="D127" s="41">
        <f t="shared" si="30"/>
        <v>-1600.0007077081975</v>
      </c>
      <c r="E127" s="41">
        <f t="shared" si="25"/>
        <v>0</v>
      </c>
      <c r="F127" s="41">
        <f t="shared" si="26"/>
        <v>-286.6137244774072</v>
      </c>
      <c r="G127" s="41">
        <f t="shared" si="31"/>
        <v>-224</v>
      </c>
      <c r="H127" s="41">
        <f t="shared" si="27"/>
        <v>-1089.3869832307903</v>
      </c>
      <c r="I127" s="41">
        <f t="shared" si="28"/>
        <v>60054.87423861607</v>
      </c>
      <c r="J127" s="40" t="s">
        <v>280</v>
      </c>
    </row>
    <row r="128" spans="1:10" ht="12.75">
      <c r="A128" s="40" t="s">
        <v>281</v>
      </c>
      <c r="B128" s="41">
        <f t="shared" si="29"/>
        <v>60054.87423861607</v>
      </c>
      <c r="C128" s="42">
        <f t="shared" si="24"/>
        <v>0.3002743711930803</v>
      </c>
      <c r="D128" s="41">
        <f t="shared" si="30"/>
        <v>-1600.0007077081975</v>
      </c>
      <c r="E128" s="41">
        <f t="shared" si="25"/>
        <v>0</v>
      </c>
      <c r="F128" s="41">
        <f t="shared" si="26"/>
        <v>-281.5072229935128</v>
      </c>
      <c r="G128" s="41">
        <f t="shared" si="31"/>
        <v>-224</v>
      </c>
      <c r="H128" s="41">
        <f t="shared" si="27"/>
        <v>-1094.4934847146847</v>
      </c>
      <c r="I128" s="41">
        <f t="shared" si="28"/>
        <v>58960.38075390138</v>
      </c>
      <c r="J128" s="40" t="s">
        <v>280</v>
      </c>
    </row>
    <row r="129" spans="1:10" ht="12.75">
      <c r="A129" s="40" t="s">
        <v>282</v>
      </c>
      <c r="B129" s="41">
        <f t="shared" si="29"/>
        <v>58960.38075390138</v>
      </c>
      <c r="C129" s="42">
        <f t="shared" si="24"/>
        <v>0.2948019037695069</v>
      </c>
      <c r="D129" s="41">
        <f t="shared" si="30"/>
        <v>-1600.0007077081975</v>
      </c>
      <c r="E129" s="41">
        <f t="shared" si="25"/>
        <v>0</v>
      </c>
      <c r="F129" s="41">
        <f t="shared" si="26"/>
        <v>-276.37678478391274</v>
      </c>
      <c r="G129" s="41">
        <f t="shared" si="31"/>
        <v>-224</v>
      </c>
      <c r="H129" s="41">
        <f t="shared" si="27"/>
        <v>-1099.6239229242847</v>
      </c>
      <c r="I129" s="41">
        <f t="shared" si="28"/>
        <v>57860.756830977094</v>
      </c>
      <c r="J129" s="40" t="s">
        <v>280</v>
      </c>
    </row>
    <row r="130" spans="1:10" ht="12.75">
      <c r="A130" s="40" t="s">
        <v>283</v>
      </c>
      <c r="B130" s="41">
        <f t="shared" si="29"/>
        <v>57860.756830977094</v>
      </c>
      <c r="C130" s="42">
        <f t="shared" si="24"/>
        <v>0.28930378415488545</v>
      </c>
      <c r="D130" s="41">
        <f t="shared" si="30"/>
        <v>-1600.0007077081975</v>
      </c>
      <c r="E130" s="41">
        <f t="shared" si="25"/>
        <v>0</v>
      </c>
      <c r="F130" s="41">
        <f t="shared" si="26"/>
        <v>-271.2222976452051</v>
      </c>
      <c r="G130" s="41">
        <f t="shared" si="31"/>
        <v>-224</v>
      </c>
      <c r="H130" s="41">
        <f t="shared" si="27"/>
        <v>-1104.7784100629924</v>
      </c>
      <c r="I130" s="41">
        <f t="shared" si="28"/>
        <v>56755.9784209141</v>
      </c>
      <c r="J130" s="40" t="s">
        <v>280</v>
      </c>
    </row>
    <row r="131" spans="1:10" ht="12.75">
      <c r="A131" s="40" t="s">
        <v>284</v>
      </c>
      <c r="B131" s="41">
        <f t="shared" si="29"/>
        <v>56755.9784209141</v>
      </c>
      <c r="C131" s="42">
        <f t="shared" si="24"/>
        <v>0.2837798921045705</v>
      </c>
      <c r="D131" s="41">
        <f t="shared" si="30"/>
        <v>-1600.0007077081975</v>
      </c>
      <c r="E131" s="41">
        <f t="shared" si="25"/>
        <v>0</v>
      </c>
      <c r="F131" s="41">
        <f t="shared" si="26"/>
        <v>-266.0436488480348</v>
      </c>
      <c r="G131" s="41">
        <f t="shared" si="31"/>
        <v>-224</v>
      </c>
      <c r="H131" s="41">
        <f t="shared" si="27"/>
        <v>-1109.9570588601628</v>
      </c>
      <c r="I131" s="41">
        <f t="shared" si="28"/>
        <v>55646.021362053936</v>
      </c>
      <c r="J131" s="40" t="s">
        <v>280</v>
      </c>
    </row>
    <row r="132" spans="1:10" ht="12.75">
      <c r="A132" s="40" t="s">
        <v>285</v>
      </c>
      <c r="B132" s="41">
        <f t="shared" si="29"/>
        <v>55646.021362053936</v>
      </c>
      <c r="C132" s="42">
        <f t="shared" si="24"/>
        <v>0.27823010681026966</v>
      </c>
      <c r="D132" s="41">
        <f t="shared" si="30"/>
        <v>-1600.0007077081975</v>
      </c>
      <c r="E132" s="41">
        <f t="shared" si="25"/>
        <v>0</v>
      </c>
      <c r="F132" s="41">
        <f t="shared" si="26"/>
        <v>-260.8407251346278</v>
      </c>
      <c r="G132" s="41">
        <f t="shared" si="31"/>
        <v>-224</v>
      </c>
      <c r="H132" s="41">
        <f t="shared" si="27"/>
        <v>-1115.1599825735698</v>
      </c>
      <c r="I132" s="41">
        <f t="shared" si="28"/>
        <v>54530.86137948037</v>
      </c>
      <c r="J132" s="40" t="s">
        <v>280</v>
      </c>
    </row>
    <row r="133" spans="1:10" ht="12.75">
      <c r="A133" s="40" t="s">
        <v>286</v>
      </c>
      <c r="B133" s="41">
        <f t="shared" si="29"/>
        <v>54530.86137948037</v>
      </c>
      <c r="C133" s="42">
        <f t="shared" si="24"/>
        <v>0.27265430689740183</v>
      </c>
      <c r="D133" s="41">
        <f t="shared" si="30"/>
        <v>-1600.0007077081975</v>
      </c>
      <c r="E133" s="41">
        <f t="shared" si="25"/>
        <v>0</v>
      </c>
      <c r="F133" s="41">
        <f t="shared" si="26"/>
        <v>-255.61341271631423</v>
      </c>
      <c r="G133" s="41">
        <f t="shared" si="31"/>
        <v>-224</v>
      </c>
      <c r="H133" s="41">
        <f t="shared" si="27"/>
        <v>-1120.3872949918832</v>
      </c>
      <c r="I133" s="41">
        <f t="shared" si="28"/>
        <v>53410.47408448849</v>
      </c>
      <c r="J133" s="40" t="s">
        <v>280</v>
      </c>
    </row>
    <row r="134" spans="1:10" ht="12.75">
      <c r="A134" s="40" t="s">
        <v>287</v>
      </c>
      <c r="B134" s="41">
        <f t="shared" si="29"/>
        <v>53410.47408448849</v>
      </c>
      <c r="C134" s="42">
        <f t="shared" si="24"/>
        <v>0.26705237042244245</v>
      </c>
      <c r="D134" s="41">
        <f t="shared" si="30"/>
        <v>-1600.0007077081975</v>
      </c>
      <c r="E134" s="41">
        <f t="shared" si="25"/>
        <v>0</v>
      </c>
      <c r="F134" s="41">
        <f t="shared" si="26"/>
        <v>-250.3615972710398</v>
      </c>
      <c r="G134" s="41">
        <f t="shared" si="31"/>
        <v>-224</v>
      </c>
      <c r="H134" s="41">
        <f t="shared" si="27"/>
        <v>-1125.6391104371578</v>
      </c>
      <c r="I134" s="41">
        <f t="shared" si="28"/>
        <v>52284.83497405133</v>
      </c>
      <c r="J134" s="40" t="s">
        <v>280</v>
      </c>
    </row>
    <row r="135" spans="1:10" ht="12.75">
      <c r="A135" s="40" t="s">
        <v>288</v>
      </c>
      <c r="B135" s="41">
        <f t="shared" si="29"/>
        <v>52284.83497405133</v>
      </c>
      <c r="C135" s="42">
        <f t="shared" si="24"/>
        <v>0.26142417487025665</v>
      </c>
      <c r="D135" s="41">
        <f t="shared" si="30"/>
        <v>-1600.0007077081975</v>
      </c>
      <c r="E135" s="41">
        <f t="shared" si="25"/>
        <v>0</v>
      </c>
      <c r="F135" s="41">
        <f t="shared" si="26"/>
        <v>-245.0851639408656</v>
      </c>
      <c r="G135" s="41">
        <f t="shared" si="31"/>
        <v>-224</v>
      </c>
      <c r="H135" s="41">
        <f t="shared" si="27"/>
        <v>-1130.9155437673319</v>
      </c>
      <c r="I135" s="41">
        <f t="shared" si="28"/>
        <v>51153.919430284</v>
      </c>
      <c r="J135" s="40" t="s">
        <v>280</v>
      </c>
    </row>
    <row r="136" spans="1:10" ht="12.75">
      <c r="A136" s="40" t="s">
        <v>289</v>
      </c>
      <c r="B136" s="41">
        <f t="shared" si="29"/>
        <v>51153.919430284</v>
      </c>
      <c r="C136" s="42">
        <f t="shared" si="24"/>
        <v>0.25576959715142</v>
      </c>
      <c r="D136" s="41">
        <f t="shared" si="30"/>
        <v>-1600.0007077081975</v>
      </c>
      <c r="E136" s="41">
        <f t="shared" si="25"/>
        <v>0</v>
      </c>
      <c r="F136" s="41">
        <f t="shared" si="26"/>
        <v>-239.78399732945624</v>
      </c>
      <c r="G136" s="41">
        <f t="shared" si="31"/>
        <v>-224</v>
      </c>
      <c r="H136" s="41">
        <f t="shared" si="27"/>
        <v>-1136.2167103787413</v>
      </c>
      <c r="I136" s="41">
        <f t="shared" si="28"/>
        <v>50017.70271990525</v>
      </c>
      <c r="J136" s="40" t="s">
        <v>280</v>
      </c>
    </row>
    <row r="137" spans="1:10" ht="12.75">
      <c r="A137" s="40" t="s">
        <v>290</v>
      </c>
      <c r="B137" s="41">
        <f t="shared" si="29"/>
        <v>50017.70271990525</v>
      </c>
      <c r="C137" s="42">
        <f t="shared" si="24"/>
        <v>0.2500885135995263</v>
      </c>
      <c r="D137" s="41">
        <f t="shared" si="30"/>
        <v>-1600.0007077081975</v>
      </c>
      <c r="E137" s="41">
        <f t="shared" si="25"/>
        <v>0</v>
      </c>
      <c r="F137" s="41">
        <f t="shared" si="26"/>
        <v>-234.4579814995559</v>
      </c>
      <c r="G137" s="41">
        <f t="shared" si="31"/>
        <v>-224</v>
      </c>
      <c r="H137" s="41">
        <f t="shared" si="27"/>
        <v>-1141.5427262086416</v>
      </c>
      <c r="I137" s="41">
        <f t="shared" si="28"/>
        <v>48876.15999369661</v>
      </c>
      <c r="J137" s="40" t="s">
        <v>280</v>
      </c>
    </row>
    <row r="138" spans="1:10" ht="12.75">
      <c r="A138" s="40" t="s">
        <v>291</v>
      </c>
      <c r="B138" s="41">
        <f t="shared" si="29"/>
        <v>48876.15999369661</v>
      </c>
      <c r="C138" s="42">
        <f t="shared" si="24"/>
        <v>0.24438079996848305</v>
      </c>
      <c r="D138" s="41">
        <f t="shared" si="30"/>
        <v>-1600.0007077081975</v>
      </c>
      <c r="E138" s="41">
        <f t="shared" si="25"/>
        <v>0</v>
      </c>
      <c r="F138" s="41">
        <f t="shared" si="26"/>
        <v>-229.10699997045288</v>
      </c>
      <c r="G138" s="41">
        <f t="shared" si="31"/>
        <v>-224</v>
      </c>
      <c r="H138" s="41">
        <f t="shared" si="27"/>
        <v>-1146.8937077377445</v>
      </c>
      <c r="I138" s="41">
        <f t="shared" si="28"/>
        <v>47729.26628595887</v>
      </c>
      <c r="J138" s="40" t="s">
        <v>280</v>
      </c>
    </row>
    <row r="139" spans="1:10" ht="12.75">
      <c r="A139" s="37" t="s">
        <v>292</v>
      </c>
      <c r="B139" s="38">
        <f t="shared" si="29"/>
        <v>47729.26628595887</v>
      </c>
      <c r="C139" s="39">
        <f t="shared" si="24"/>
        <v>0.23864633142979433</v>
      </c>
      <c r="D139" s="38">
        <f t="shared" si="30"/>
        <v>-1600.0007077081975</v>
      </c>
      <c r="E139" s="38">
        <f t="shared" si="25"/>
        <v>0</v>
      </c>
      <c r="F139" s="38">
        <f t="shared" si="26"/>
        <v>-223.7309357154322</v>
      </c>
      <c r="G139" s="38">
        <f t="shared" si="31"/>
        <v>-224</v>
      </c>
      <c r="H139" s="38">
        <f t="shared" si="27"/>
        <v>-1152.2697719927653</v>
      </c>
      <c r="I139" s="38">
        <f t="shared" si="28"/>
        <v>46576.9965139661</v>
      </c>
      <c r="J139" s="37" t="s">
        <v>293</v>
      </c>
    </row>
    <row r="140" spans="1:10" ht="12.75">
      <c r="A140" s="37" t="s">
        <v>294</v>
      </c>
      <c r="B140" s="38">
        <f t="shared" si="29"/>
        <v>46576.9965139661</v>
      </c>
      <c r="C140" s="39">
        <f t="shared" si="24"/>
        <v>0.2328849825698305</v>
      </c>
      <c r="D140" s="38">
        <f t="shared" si="30"/>
        <v>-1600.0007077081975</v>
      </c>
      <c r="E140" s="38">
        <f t="shared" si="25"/>
        <v>0</v>
      </c>
      <c r="F140" s="38">
        <f t="shared" si="26"/>
        <v>-218.3296711592161</v>
      </c>
      <c r="G140" s="38">
        <f t="shared" si="31"/>
        <v>-224</v>
      </c>
      <c r="H140" s="38">
        <f t="shared" si="27"/>
        <v>-1157.6710365489814</v>
      </c>
      <c r="I140" s="38">
        <f t="shared" si="28"/>
        <v>45419.32547741712</v>
      </c>
      <c r="J140" s="37" t="s">
        <v>293</v>
      </c>
    </row>
    <row r="141" spans="1:10" ht="12.75">
      <c r="A141" s="37" t="s">
        <v>295</v>
      </c>
      <c r="B141" s="38">
        <f t="shared" si="29"/>
        <v>45419.32547741712</v>
      </c>
      <c r="C141" s="39">
        <f t="shared" si="24"/>
        <v>0.2270966273870856</v>
      </c>
      <c r="D141" s="38">
        <f t="shared" si="30"/>
        <v>-1600.0007077081975</v>
      </c>
      <c r="E141" s="38">
        <f t="shared" si="25"/>
        <v>0</v>
      </c>
      <c r="F141" s="38">
        <f t="shared" si="26"/>
        <v>-212.90308817539278</v>
      </c>
      <c r="G141" s="38">
        <f t="shared" si="31"/>
        <v>-224</v>
      </c>
      <c r="H141" s="38">
        <f t="shared" si="27"/>
        <v>-1163.0976195328049</v>
      </c>
      <c r="I141" s="38">
        <f t="shared" si="28"/>
        <v>44256.22785788432</v>
      </c>
      <c r="J141" s="37" t="s">
        <v>293</v>
      </c>
    </row>
    <row r="142" spans="1:10" ht="12.75">
      <c r="A142" s="37" t="s">
        <v>296</v>
      </c>
      <c r="B142" s="38">
        <f t="shared" si="29"/>
        <v>44256.22785788432</v>
      </c>
      <c r="C142" s="39">
        <f t="shared" si="24"/>
        <v>0.22128113928942159</v>
      </c>
      <c r="D142" s="38">
        <f t="shared" si="30"/>
        <v>-1600.0007077081975</v>
      </c>
      <c r="E142" s="38">
        <f t="shared" si="25"/>
        <v>0</v>
      </c>
      <c r="F142" s="38">
        <f t="shared" si="26"/>
        <v>-207.45106808383275</v>
      </c>
      <c r="G142" s="38">
        <f t="shared" si="31"/>
        <v>-224</v>
      </c>
      <c r="H142" s="38">
        <f t="shared" si="27"/>
        <v>-1168.5496396243648</v>
      </c>
      <c r="I142" s="38">
        <f t="shared" si="28"/>
        <v>43087.678218259956</v>
      </c>
      <c r="J142" s="37" t="s">
        <v>293</v>
      </c>
    </row>
    <row r="143" spans="1:10" ht="12.75">
      <c r="A143" s="37" t="s">
        <v>297</v>
      </c>
      <c r="B143" s="38">
        <f t="shared" si="29"/>
        <v>43087.678218259956</v>
      </c>
      <c r="C143" s="39">
        <f t="shared" si="24"/>
        <v>0.21543839109129978</v>
      </c>
      <c r="D143" s="38">
        <f t="shared" si="30"/>
        <v>-1600.0007077081975</v>
      </c>
      <c r="E143" s="38">
        <f t="shared" si="25"/>
        <v>0</v>
      </c>
      <c r="F143" s="38">
        <f t="shared" si="26"/>
        <v>-201.97349164809353</v>
      </c>
      <c r="G143" s="38">
        <f t="shared" si="31"/>
        <v>-224</v>
      </c>
      <c r="H143" s="38">
        <f t="shared" si="27"/>
        <v>-1174.027216060104</v>
      </c>
      <c r="I143" s="38">
        <f t="shared" si="28"/>
        <v>41913.651002199855</v>
      </c>
      <c r="J143" s="37" t="s">
        <v>293</v>
      </c>
    </row>
    <row r="144" spans="1:10" ht="12.75">
      <c r="A144" s="37" t="s">
        <v>298</v>
      </c>
      <c r="B144" s="38">
        <f t="shared" si="29"/>
        <v>41913.651002199855</v>
      </c>
      <c r="C144" s="39">
        <f t="shared" si="24"/>
        <v>0.20956825501099927</v>
      </c>
      <c r="D144" s="38">
        <f t="shared" si="30"/>
        <v>-1600.0007077081975</v>
      </c>
      <c r="E144" s="38">
        <f t="shared" si="25"/>
        <v>0</v>
      </c>
      <c r="F144" s="38">
        <f t="shared" si="26"/>
        <v>-196.47023907281184</v>
      </c>
      <c r="G144" s="38">
        <f t="shared" si="31"/>
        <v>-224</v>
      </c>
      <c r="H144" s="38">
        <f t="shared" si="27"/>
        <v>-1179.5304686353857</v>
      </c>
      <c r="I144" s="38">
        <f t="shared" si="28"/>
        <v>40734.12053356447</v>
      </c>
      <c r="J144" s="37" t="s">
        <v>293</v>
      </c>
    </row>
    <row r="145" spans="1:10" ht="12.75">
      <c r="A145" s="37" t="s">
        <v>299</v>
      </c>
      <c r="B145" s="38">
        <f t="shared" si="29"/>
        <v>40734.12053356447</v>
      </c>
      <c r="C145" s="39">
        <f t="shared" si="24"/>
        <v>0.20367060266782236</v>
      </c>
      <c r="D145" s="38">
        <f t="shared" si="30"/>
        <v>-1600.0007077081975</v>
      </c>
      <c r="E145" s="38">
        <f t="shared" si="25"/>
        <v>0</v>
      </c>
      <c r="F145" s="38">
        <f t="shared" si="26"/>
        <v>-190.94119000108344</v>
      </c>
      <c r="G145" s="38">
        <f t="shared" si="31"/>
        <v>-224</v>
      </c>
      <c r="H145" s="38">
        <f t="shared" si="27"/>
        <v>-1185.059517707114</v>
      </c>
      <c r="I145" s="38">
        <f t="shared" si="28"/>
        <v>39549.061015857355</v>
      </c>
      <c r="J145" s="37" t="s">
        <v>293</v>
      </c>
    </row>
    <row r="146" spans="1:10" ht="12.75">
      <c r="A146" s="37" t="s">
        <v>300</v>
      </c>
      <c r="B146" s="38">
        <f t="shared" si="29"/>
        <v>39549.061015857355</v>
      </c>
      <c r="C146" s="39">
        <f t="shared" si="24"/>
        <v>0.19774530507928678</v>
      </c>
      <c r="D146" s="38">
        <f t="shared" si="30"/>
        <v>-1600.0007077081975</v>
      </c>
      <c r="E146" s="38">
        <f t="shared" si="25"/>
        <v>0</v>
      </c>
      <c r="F146" s="38">
        <f t="shared" si="26"/>
        <v>-185.38622351183133</v>
      </c>
      <c r="G146" s="38">
        <f t="shared" si="31"/>
        <v>-224</v>
      </c>
      <c r="H146" s="38">
        <f t="shared" si="27"/>
        <v>-1190.6144841963662</v>
      </c>
      <c r="I146" s="38">
        <f t="shared" si="28"/>
        <v>38358.446531660986</v>
      </c>
      <c r="J146" s="37" t="s">
        <v>293</v>
      </c>
    </row>
    <row r="147" spans="1:10" ht="12.75">
      <c r="A147" s="37" t="s">
        <v>301</v>
      </c>
      <c r="B147" s="38">
        <f t="shared" si="29"/>
        <v>38358.446531660986</v>
      </c>
      <c r="C147" s="39">
        <f aca="true" t="shared" si="32" ref="C147:C178">B147/$B$1</f>
        <v>0.19179223265830492</v>
      </c>
      <c r="D147" s="38">
        <f t="shared" si="30"/>
        <v>-1600.0007077081975</v>
      </c>
      <c r="E147" s="38">
        <f aca="true" t="shared" si="33" ref="E147:E178">IF(C147&gt;0.8,$B$13,0)</f>
        <v>0</v>
      </c>
      <c r="F147" s="38">
        <f aca="true" t="shared" si="34" ref="F147:F178">-B147*$B$3/12</f>
        <v>-179.80521811716088</v>
      </c>
      <c r="G147" s="38">
        <f t="shared" si="31"/>
        <v>-224</v>
      </c>
      <c r="H147" s="38">
        <f aca="true" t="shared" si="35" ref="H147:H178">D147-F147-E147-G147</f>
        <v>-1196.1954895910367</v>
      </c>
      <c r="I147" s="38">
        <f aca="true" t="shared" si="36" ref="I147:I178">B147+H147</f>
        <v>37162.25104206995</v>
      </c>
      <c r="J147" s="37" t="s">
        <v>293</v>
      </c>
    </row>
    <row r="148" spans="1:10" ht="12.75">
      <c r="A148" s="37" t="s">
        <v>302</v>
      </c>
      <c r="B148" s="38">
        <f aca="true" t="shared" si="37" ref="B148:B179">IF(I147&gt;0,I147,0)</f>
        <v>37162.25104206995</v>
      </c>
      <c r="C148" s="39">
        <f t="shared" si="32"/>
        <v>0.18581125521034975</v>
      </c>
      <c r="D148" s="38">
        <f aca="true" t="shared" si="38" ref="D148:D179">IF(C148&gt;0.8,SUM($B$10:$B$13),IF(B148&lt;=-D147,IF(B148&gt;0,-B148+G148+F148,0),SUM($B$10:$B$12)))</f>
        <v>-1600.0007077081975</v>
      </c>
      <c r="E148" s="38">
        <f t="shared" si="33"/>
        <v>0</v>
      </c>
      <c r="F148" s="38">
        <f t="shared" si="34"/>
        <v>-174.1980517597029</v>
      </c>
      <c r="G148" s="38">
        <f aca="true" t="shared" si="39" ref="G148:G179">IF(B148&gt;0,$B$12,0)</f>
        <v>-224</v>
      </c>
      <c r="H148" s="38">
        <f t="shared" si="35"/>
        <v>-1201.8026559484947</v>
      </c>
      <c r="I148" s="38">
        <f t="shared" si="36"/>
        <v>35960.448386121454</v>
      </c>
      <c r="J148" s="37" t="s">
        <v>293</v>
      </c>
    </row>
    <row r="149" spans="1:10" ht="12.75">
      <c r="A149" s="37" t="s">
        <v>303</v>
      </c>
      <c r="B149" s="38">
        <f t="shared" si="37"/>
        <v>35960.448386121454</v>
      </c>
      <c r="C149" s="39">
        <f t="shared" si="32"/>
        <v>0.17980224193060726</v>
      </c>
      <c r="D149" s="38">
        <f t="shared" si="38"/>
        <v>-1600.0007077081975</v>
      </c>
      <c r="E149" s="38">
        <f t="shared" si="33"/>
        <v>0</v>
      </c>
      <c r="F149" s="38">
        <f t="shared" si="34"/>
        <v>-168.56460180994432</v>
      </c>
      <c r="G149" s="38">
        <f t="shared" si="39"/>
        <v>-224</v>
      </c>
      <c r="H149" s="38">
        <f t="shared" si="35"/>
        <v>-1207.4361058982531</v>
      </c>
      <c r="I149" s="38">
        <f t="shared" si="36"/>
        <v>34753.0122802232</v>
      </c>
      <c r="J149" s="37" t="s">
        <v>293</v>
      </c>
    </row>
    <row r="150" spans="1:10" ht="12.75">
      <c r="A150" s="37" t="s">
        <v>304</v>
      </c>
      <c r="B150" s="38">
        <f t="shared" si="37"/>
        <v>34753.0122802232</v>
      </c>
      <c r="C150" s="39">
        <f t="shared" si="32"/>
        <v>0.173765061401116</v>
      </c>
      <c r="D150" s="38">
        <f t="shared" si="38"/>
        <v>-1600.0007077081975</v>
      </c>
      <c r="E150" s="38">
        <f t="shared" si="33"/>
        <v>0</v>
      </c>
      <c r="F150" s="38">
        <f t="shared" si="34"/>
        <v>-162.90474506354624</v>
      </c>
      <c r="G150" s="38">
        <f t="shared" si="39"/>
        <v>-224</v>
      </c>
      <c r="H150" s="38">
        <f t="shared" si="35"/>
        <v>-1213.0959626446513</v>
      </c>
      <c r="I150" s="38">
        <f t="shared" si="36"/>
        <v>33539.91631757855</v>
      </c>
      <c r="J150" s="37" t="s">
        <v>293</v>
      </c>
    </row>
    <row r="151" spans="1:10" ht="12.75">
      <c r="A151" s="40" t="s">
        <v>305</v>
      </c>
      <c r="B151" s="41">
        <f t="shared" si="37"/>
        <v>33539.91631757855</v>
      </c>
      <c r="C151" s="42">
        <f t="shared" si="32"/>
        <v>0.16769958158789275</v>
      </c>
      <c r="D151" s="41">
        <f t="shared" si="38"/>
        <v>-1600.0007077081975</v>
      </c>
      <c r="E151" s="41">
        <f t="shared" si="33"/>
        <v>0</v>
      </c>
      <c r="F151" s="41">
        <f t="shared" si="34"/>
        <v>-157.21835773864947</v>
      </c>
      <c r="G151" s="41">
        <f t="shared" si="39"/>
        <v>-224</v>
      </c>
      <c r="H151" s="41">
        <f t="shared" si="35"/>
        <v>-1218.782349969548</v>
      </c>
      <c r="I151" s="41">
        <f t="shared" si="36"/>
        <v>32321.133967609003</v>
      </c>
      <c r="J151" s="40" t="s">
        <v>306</v>
      </c>
    </row>
    <row r="152" spans="1:10" ht="12.75">
      <c r="A152" s="40" t="s">
        <v>307</v>
      </c>
      <c r="B152" s="41">
        <f t="shared" si="37"/>
        <v>32321.133967609003</v>
      </c>
      <c r="C152" s="42">
        <f t="shared" si="32"/>
        <v>0.161605669838045</v>
      </c>
      <c r="D152" s="41">
        <f t="shared" si="38"/>
        <v>-1600.0007077081975</v>
      </c>
      <c r="E152" s="41">
        <f t="shared" si="33"/>
        <v>0</v>
      </c>
      <c r="F152" s="41">
        <f t="shared" si="34"/>
        <v>-151.5053154731672</v>
      </c>
      <c r="G152" s="41">
        <f t="shared" si="39"/>
        <v>-224</v>
      </c>
      <c r="H152" s="41">
        <f t="shared" si="35"/>
        <v>-1224.4953922350303</v>
      </c>
      <c r="I152" s="41">
        <f t="shared" si="36"/>
        <v>31096.638575373974</v>
      </c>
      <c r="J152" s="40" t="s">
        <v>306</v>
      </c>
    </row>
    <row r="153" spans="1:10" ht="12.75">
      <c r="A153" s="40" t="s">
        <v>308</v>
      </c>
      <c r="B153" s="41">
        <f t="shared" si="37"/>
        <v>31096.638575373974</v>
      </c>
      <c r="C153" s="42">
        <f t="shared" si="32"/>
        <v>0.15548319287686987</v>
      </c>
      <c r="D153" s="41">
        <f t="shared" si="38"/>
        <v>-1600.0007077081975</v>
      </c>
      <c r="E153" s="41">
        <f t="shared" si="33"/>
        <v>0</v>
      </c>
      <c r="F153" s="41">
        <f t="shared" si="34"/>
        <v>-145.7654933220655</v>
      </c>
      <c r="G153" s="41">
        <f t="shared" si="39"/>
        <v>-224</v>
      </c>
      <c r="H153" s="41">
        <f t="shared" si="35"/>
        <v>-1230.235214386132</v>
      </c>
      <c r="I153" s="41">
        <f t="shared" si="36"/>
        <v>29866.403360987842</v>
      </c>
      <c r="J153" s="40" t="s">
        <v>306</v>
      </c>
    </row>
    <row r="154" spans="1:10" ht="12.75">
      <c r="A154" s="40" t="s">
        <v>309</v>
      </c>
      <c r="B154" s="41">
        <f t="shared" si="37"/>
        <v>29866.403360987842</v>
      </c>
      <c r="C154" s="42">
        <f t="shared" si="32"/>
        <v>0.1493320168049392</v>
      </c>
      <c r="D154" s="41">
        <f t="shared" si="38"/>
        <v>-1600.0007077081975</v>
      </c>
      <c r="E154" s="41">
        <f t="shared" si="33"/>
        <v>0</v>
      </c>
      <c r="F154" s="41">
        <f t="shared" si="34"/>
        <v>-139.9987657546305</v>
      </c>
      <c r="G154" s="41">
        <f t="shared" si="39"/>
        <v>-224</v>
      </c>
      <c r="H154" s="41">
        <f t="shared" si="35"/>
        <v>-1236.001941953567</v>
      </c>
      <c r="I154" s="41">
        <f t="shared" si="36"/>
        <v>28630.401419034275</v>
      </c>
      <c r="J154" s="40" t="s">
        <v>306</v>
      </c>
    </row>
    <row r="155" spans="1:10" ht="12.75">
      <c r="A155" s="40" t="s">
        <v>310</v>
      </c>
      <c r="B155" s="41">
        <f t="shared" si="37"/>
        <v>28630.401419034275</v>
      </c>
      <c r="C155" s="42">
        <f t="shared" si="32"/>
        <v>0.14315200709517137</v>
      </c>
      <c r="D155" s="41">
        <f t="shared" si="38"/>
        <v>-1600.0007077081975</v>
      </c>
      <c r="E155" s="41">
        <f t="shared" si="33"/>
        <v>0</v>
      </c>
      <c r="F155" s="41">
        <f t="shared" si="34"/>
        <v>-134.20500665172315</v>
      </c>
      <c r="G155" s="41">
        <f t="shared" si="39"/>
        <v>-224</v>
      </c>
      <c r="H155" s="41">
        <f t="shared" si="35"/>
        <v>-1241.7957010564744</v>
      </c>
      <c r="I155" s="41">
        <f t="shared" si="36"/>
        <v>27388.6057179778</v>
      </c>
      <c r="J155" s="40" t="s">
        <v>306</v>
      </c>
    </row>
    <row r="156" spans="1:10" ht="12.75">
      <c r="A156" s="40" t="s">
        <v>311</v>
      </c>
      <c r="B156" s="41">
        <f t="shared" si="37"/>
        <v>27388.6057179778</v>
      </c>
      <c r="C156" s="42">
        <f t="shared" si="32"/>
        <v>0.136943028589889</v>
      </c>
      <c r="D156" s="41">
        <f t="shared" si="38"/>
        <v>-1600.0007077081975</v>
      </c>
      <c r="E156" s="41">
        <f t="shared" si="33"/>
        <v>0</v>
      </c>
      <c r="F156" s="41">
        <f t="shared" si="34"/>
        <v>-128.38408930302094</v>
      </c>
      <c r="G156" s="41">
        <f t="shared" si="39"/>
        <v>-224</v>
      </c>
      <c r="H156" s="41">
        <f t="shared" si="35"/>
        <v>-1247.6166184051765</v>
      </c>
      <c r="I156" s="41">
        <f t="shared" si="36"/>
        <v>26140.989099572624</v>
      </c>
      <c r="J156" s="40" t="s">
        <v>306</v>
      </c>
    </row>
    <row r="157" spans="1:10" ht="12.75">
      <c r="A157" s="40" t="s">
        <v>312</v>
      </c>
      <c r="B157" s="41">
        <f t="shared" si="37"/>
        <v>26140.989099572624</v>
      </c>
      <c r="C157" s="42">
        <f t="shared" si="32"/>
        <v>0.13070494549786313</v>
      </c>
      <c r="D157" s="41">
        <f t="shared" si="38"/>
        <v>-1600.0007077081975</v>
      </c>
      <c r="E157" s="41">
        <f t="shared" si="33"/>
        <v>0</v>
      </c>
      <c r="F157" s="41">
        <f t="shared" si="34"/>
        <v>-122.53588640424668</v>
      </c>
      <c r="G157" s="41">
        <f t="shared" si="39"/>
        <v>-224</v>
      </c>
      <c r="H157" s="41">
        <f t="shared" si="35"/>
        <v>-1253.4648213039509</v>
      </c>
      <c r="I157" s="41">
        <f t="shared" si="36"/>
        <v>24887.524278268673</v>
      </c>
      <c r="J157" s="40" t="s">
        <v>306</v>
      </c>
    </row>
    <row r="158" spans="1:10" ht="12.75">
      <c r="A158" s="40" t="s">
        <v>313</v>
      </c>
      <c r="B158" s="41">
        <f t="shared" si="37"/>
        <v>24887.524278268673</v>
      </c>
      <c r="C158" s="42">
        <f t="shared" si="32"/>
        <v>0.12443762139134336</v>
      </c>
      <c r="D158" s="41">
        <f t="shared" si="38"/>
        <v>-1600.0007077081975</v>
      </c>
      <c r="E158" s="41">
        <f t="shared" si="33"/>
        <v>0</v>
      </c>
      <c r="F158" s="41">
        <f t="shared" si="34"/>
        <v>-116.6602700543844</v>
      </c>
      <c r="G158" s="41">
        <f t="shared" si="39"/>
        <v>-224</v>
      </c>
      <c r="H158" s="41">
        <f t="shared" si="35"/>
        <v>-1259.340437653813</v>
      </c>
      <c r="I158" s="41">
        <f t="shared" si="36"/>
        <v>23628.18384061486</v>
      </c>
      <c r="J158" s="40" t="s">
        <v>306</v>
      </c>
    </row>
    <row r="159" spans="1:10" ht="12.75">
      <c r="A159" s="40" t="s">
        <v>314</v>
      </c>
      <c r="B159" s="41">
        <f t="shared" si="37"/>
        <v>23628.18384061486</v>
      </c>
      <c r="C159" s="42">
        <f t="shared" si="32"/>
        <v>0.1181409192030743</v>
      </c>
      <c r="D159" s="41">
        <f t="shared" si="38"/>
        <v>-1600.0007077081975</v>
      </c>
      <c r="E159" s="41">
        <f t="shared" si="33"/>
        <v>0</v>
      </c>
      <c r="F159" s="41">
        <f t="shared" si="34"/>
        <v>-110.75711175288217</v>
      </c>
      <c r="G159" s="41">
        <f t="shared" si="39"/>
        <v>-224</v>
      </c>
      <c r="H159" s="41">
        <f t="shared" si="35"/>
        <v>-1265.2435959553154</v>
      </c>
      <c r="I159" s="41">
        <f t="shared" si="36"/>
        <v>22362.940244659545</v>
      </c>
      <c r="J159" s="40" t="s">
        <v>306</v>
      </c>
    </row>
    <row r="160" spans="1:10" ht="12.75">
      <c r="A160" s="40" t="s">
        <v>315</v>
      </c>
      <c r="B160" s="41">
        <f t="shared" si="37"/>
        <v>22362.940244659545</v>
      </c>
      <c r="C160" s="42">
        <f t="shared" si="32"/>
        <v>0.11181470122329773</v>
      </c>
      <c r="D160" s="41">
        <f t="shared" si="38"/>
        <v>-1600.0007077081975</v>
      </c>
      <c r="E160" s="41">
        <f t="shared" si="33"/>
        <v>0</v>
      </c>
      <c r="F160" s="41">
        <f t="shared" si="34"/>
        <v>-104.82628239684162</v>
      </c>
      <c r="G160" s="41">
        <f t="shared" si="39"/>
        <v>-224</v>
      </c>
      <c r="H160" s="41">
        <f t="shared" si="35"/>
        <v>-1271.174425311356</v>
      </c>
      <c r="I160" s="41">
        <f t="shared" si="36"/>
        <v>21091.765819348188</v>
      </c>
      <c r="J160" s="40" t="s">
        <v>306</v>
      </c>
    </row>
    <row r="161" spans="1:10" ht="12.75">
      <c r="A161" s="40" t="s">
        <v>316</v>
      </c>
      <c r="B161" s="41">
        <f t="shared" si="37"/>
        <v>21091.765819348188</v>
      </c>
      <c r="C161" s="42">
        <f t="shared" si="32"/>
        <v>0.10545882909674094</v>
      </c>
      <c r="D161" s="41">
        <f t="shared" si="38"/>
        <v>-1600.0007077081975</v>
      </c>
      <c r="E161" s="41">
        <f t="shared" si="33"/>
        <v>0</v>
      </c>
      <c r="F161" s="41">
        <f t="shared" si="34"/>
        <v>-98.86765227819463</v>
      </c>
      <c r="G161" s="41">
        <f t="shared" si="39"/>
        <v>-224</v>
      </c>
      <c r="H161" s="41">
        <f t="shared" si="35"/>
        <v>-1277.133055430003</v>
      </c>
      <c r="I161" s="41">
        <f t="shared" si="36"/>
        <v>19814.632763918184</v>
      </c>
      <c r="J161" s="40" t="s">
        <v>306</v>
      </c>
    </row>
    <row r="162" spans="1:10" ht="12.75">
      <c r="A162" s="40" t="s">
        <v>317</v>
      </c>
      <c r="B162" s="41">
        <f t="shared" si="37"/>
        <v>19814.632763918184</v>
      </c>
      <c r="C162" s="42">
        <f t="shared" si="32"/>
        <v>0.09907316381959091</v>
      </c>
      <c r="D162" s="41">
        <f t="shared" si="38"/>
        <v>-1600.0007077081975</v>
      </c>
      <c r="E162" s="41">
        <f t="shared" si="33"/>
        <v>0</v>
      </c>
      <c r="F162" s="41">
        <f t="shared" si="34"/>
        <v>-92.8810910808665</v>
      </c>
      <c r="G162" s="41">
        <f t="shared" si="39"/>
        <v>-224</v>
      </c>
      <c r="H162" s="41">
        <f t="shared" si="35"/>
        <v>-1283.119616627331</v>
      </c>
      <c r="I162" s="41">
        <f t="shared" si="36"/>
        <v>18531.513147290854</v>
      </c>
      <c r="J162" s="40" t="s">
        <v>306</v>
      </c>
    </row>
    <row r="163" spans="1:10" ht="12.75">
      <c r="A163" s="37" t="s">
        <v>318</v>
      </c>
      <c r="B163" s="38">
        <f t="shared" si="37"/>
        <v>18531.513147290854</v>
      </c>
      <c r="C163" s="39">
        <f t="shared" si="32"/>
        <v>0.09265756573645427</v>
      </c>
      <c r="D163" s="38">
        <f t="shared" si="38"/>
        <v>-1600.0007077081975</v>
      </c>
      <c r="E163" s="38">
        <f t="shared" si="33"/>
        <v>0</v>
      </c>
      <c r="F163" s="38">
        <f t="shared" si="34"/>
        <v>-86.86646787792587</v>
      </c>
      <c r="G163" s="38">
        <f t="shared" si="39"/>
        <v>-224</v>
      </c>
      <c r="H163" s="38">
        <f t="shared" si="35"/>
        <v>-1289.1342398302716</v>
      </c>
      <c r="I163" s="38">
        <f t="shared" si="36"/>
        <v>17242.37890746058</v>
      </c>
      <c r="J163" s="37" t="s">
        <v>319</v>
      </c>
    </row>
    <row r="164" spans="1:10" ht="12.75">
      <c r="A164" s="37" t="s">
        <v>320</v>
      </c>
      <c r="B164" s="38">
        <f t="shared" si="37"/>
        <v>17242.37890746058</v>
      </c>
      <c r="C164" s="39">
        <f t="shared" si="32"/>
        <v>0.08621189453730291</v>
      </c>
      <c r="D164" s="38">
        <f t="shared" si="38"/>
        <v>-1600.0007077081975</v>
      </c>
      <c r="E164" s="38">
        <f t="shared" si="33"/>
        <v>0</v>
      </c>
      <c r="F164" s="38">
        <f t="shared" si="34"/>
        <v>-80.82365112872148</v>
      </c>
      <c r="G164" s="38">
        <f t="shared" si="39"/>
        <v>-224</v>
      </c>
      <c r="H164" s="38">
        <f t="shared" si="35"/>
        <v>-1295.1770565794761</v>
      </c>
      <c r="I164" s="38">
        <f t="shared" si="36"/>
        <v>15947.201850881105</v>
      </c>
      <c r="J164" s="37" t="s">
        <v>319</v>
      </c>
    </row>
    <row r="165" spans="1:10" ht="12.75">
      <c r="A165" s="37" t="s">
        <v>321</v>
      </c>
      <c r="B165" s="38">
        <f t="shared" si="37"/>
        <v>15947.201850881105</v>
      </c>
      <c r="C165" s="39">
        <f t="shared" si="32"/>
        <v>0.07973600925440552</v>
      </c>
      <c r="D165" s="38">
        <f t="shared" si="38"/>
        <v>-1600.0007077081975</v>
      </c>
      <c r="E165" s="38">
        <f t="shared" si="33"/>
        <v>0</v>
      </c>
      <c r="F165" s="38">
        <f t="shared" si="34"/>
        <v>-74.75250867600518</v>
      </c>
      <c r="G165" s="38">
        <f t="shared" si="39"/>
        <v>-224</v>
      </c>
      <c r="H165" s="38">
        <f t="shared" si="35"/>
        <v>-1301.2481990321924</v>
      </c>
      <c r="I165" s="38">
        <f t="shared" si="36"/>
        <v>14645.953651848913</v>
      </c>
      <c r="J165" s="37" t="s">
        <v>319</v>
      </c>
    </row>
    <row r="166" spans="1:10" ht="12.75">
      <c r="A166" s="37" t="s">
        <v>322</v>
      </c>
      <c r="B166" s="38">
        <f t="shared" si="37"/>
        <v>14645.953651848913</v>
      </c>
      <c r="C166" s="39">
        <f t="shared" si="32"/>
        <v>0.07322976825924457</v>
      </c>
      <c r="D166" s="38">
        <f t="shared" si="38"/>
        <v>-1600.0007077081975</v>
      </c>
      <c r="E166" s="38">
        <f t="shared" si="33"/>
        <v>0</v>
      </c>
      <c r="F166" s="38">
        <f t="shared" si="34"/>
        <v>-68.65290774304178</v>
      </c>
      <c r="G166" s="38">
        <f t="shared" si="39"/>
        <v>-224</v>
      </c>
      <c r="H166" s="38">
        <f t="shared" si="35"/>
        <v>-1307.3477999651557</v>
      </c>
      <c r="I166" s="38">
        <f t="shared" si="36"/>
        <v>13338.605851883758</v>
      </c>
      <c r="J166" s="37" t="s">
        <v>319</v>
      </c>
    </row>
    <row r="167" spans="1:10" ht="12.75">
      <c r="A167" s="37" t="s">
        <v>323</v>
      </c>
      <c r="B167" s="38">
        <f t="shared" si="37"/>
        <v>13338.605851883758</v>
      </c>
      <c r="C167" s="39">
        <f t="shared" si="32"/>
        <v>0.06669302925941879</v>
      </c>
      <c r="D167" s="38">
        <f t="shared" si="38"/>
        <v>-1600.0007077081975</v>
      </c>
      <c r="E167" s="38">
        <f t="shared" si="33"/>
        <v>0</v>
      </c>
      <c r="F167" s="38">
        <f t="shared" si="34"/>
        <v>-62.52471493070512</v>
      </c>
      <c r="G167" s="38">
        <f t="shared" si="39"/>
        <v>-224</v>
      </c>
      <c r="H167" s="38">
        <f t="shared" si="35"/>
        <v>-1313.4759927774924</v>
      </c>
      <c r="I167" s="38">
        <f t="shared" si="36"/>
        <v>12025.129859106266</v>
      </c>
      <c r="J167" s="37" t="s">
        <v>319</v>
      </c>
    </row>
    <row r="168" spans="1:10" ht="12.75">
      <c r="A168" s="37" t="s">
        <v>324</v>
      </c>
      <c r="B168" s="38">
        <f t="shared" si="37"/>
        <v>12025.129859106266</v>
      </c>
      <c r="C168" s="39">
        <f t="shared" si="32"/>
        <v>0.06012564929553133</v>
      </c>
      <c r="D168" s="38">
        <f t="shared" si="38"/>
        <v>-1600.0007077081975</v>
      </c>
      <c r="E168" s="38">
        <f t="shared" si="33"/>
        <v>0</v>
      </c>
      <c r="F168" s="38">
        <f t="shared" si="34"/>
        <v>-56.36779621456063</v>
      </c>
      <c r="G168" s="38">
        <f t="shared" si="39"/>
        <v>-224</v>
      </c>
      <c r="H168" s="38">
        <f t="shared" si="35"/>
        <v>-1319.6329114936368</v>
      </c>
      <c r="I168" s="38">
        <f t="shared" si="36"/>
        <v>10705.49694761263</v>
      </c>
      <c r="J168" s="37" t="s">
        <v>319</v>
      </c>
    </row>
    <row r="169" spans="1:10" ht="12.75">
      <c r="A169" s="37" t="s">
        <v>325</v>
      </c>
      <c r="B169" s="38">
        <f t="shared" si="37"/>
        <v>10705.49694761263</v>
      </c>
      <c r="C169" s="39">
        <f t="shared" si="32"/>
        <v>0.05352748473806315</v>
      </c>
      <c r="D169" s="38">
        <f t="shared" si="38"/>
        <v>-1600.0007077081975</v>
      </c>
      <c r="E169" s="38">
        <f t="shared" si="33"/>
        <v>0</v>
      </c>
      <c r="F169" s="38">
        <f t="shared" si="34"/>
        <v>-50.1820169419342</v>
      </c>
      <c r="G169" s="38">
        <f t="shared" si="39"/>
        <v>-224</v>
      </c>
      <c r="H169" s="38">
        <f t="shared" si="35"/>
        <v>-1325.8186907662632</v>
      </c>
      <c r="I169" s="38">
        <f t="shared" si="36"/>
        <v>9379.678256846366</v>
      </c>
      <c r="J169" s="37" t="s">
        <v>319</v>
      </c>
    </row>
    <row r="170" spans="1:10" ht="12.75">
      <c r="A170" s="37" t="s">
        <v>326</v>
      </c>
      <c r="B170" s="38">
        <f t="shared" si="37"/>
        <v>9379.678256846366</v>
      </c>
      <c r="C170" s="39">
        <f t="shared" si="32"/>
        <v>0.04689839128423183</v>
      </c>
      <c r="D170" s="38">
        <f t="shared" si="38"/>
        <v>-1600.0007077081975</v>
      </c>
      <c r="E170" s="38">
        <f t="shared" si="33"/>
        <v>0</v>
      </c>
      <c r="F170" s="38">
        <f t="shared" si="34"/>
        <v>-43.96724182896734</v>
      </c>
      <c r="G170" s="38">
        <f t="shared" si="39"/>
        <v>-224</v>
      </c>
      <c r="H170" s="38">
        <f t="shared" si="35"/>
        <v>-1332.03346587923</v>
      </c>
      <c r="I170" s="38">
        <f t="shared" si="36"/>
        <v>8047.644790967136</v>
      </c>
      <c r="J170" s="37" t="s">
        <v>319</v>
      </c>
    </row>
    <row r="171" spans="1:10" ht="12.75">
      <c r="A171" s="37" t="s">
        <v>327</v>
      </c>
      <c r="B171" s="38">
        <f t="shared" si="37"/>
        <v>8047.644790967136</v>
      </c>
      <c r="C171" s="39">
        <f t="shared" si="32"/>
        <v>0.04023822395483568</v>
      </c>
      <c r="D171" s="38">
        <f t="shared" si="38"/>
        <v>-1600.0007077081975</v>
      </c>
      <c r="E171" s="38">
        <f t="shared" si="33"/>
        <v>0</v>
      </c>
      <c r="F171" s="38">
        <f t="shared" si="34"/>
        <v>-37.72333495765845</v>
      </c>
      <c r="G171" s="38">
        <f t="shared" si="39"/>
        <v>-224</v>
      </c>
      <c r="H171" s="38">
        <f t="shared" si="35"/>
        <v>-1338.2773727505391</v>
      </c>
      <c r="I171" s="38">
        <f t="shared" si="36"/>
        <v>6709.367418216597</v>
      </c>
      <c r="J171" s="37" t="s">
        <v>319</v>
      </c>
    </row>
    <row r="172" spans="1:10" ht="12.75">
      <c r="A172" s="37" t="s">
        <v>328</v>
      </c>
      <c r="B172" s="38">
        <f t="shared" si="37"/>
        <v>6709.367418216597</v>
      </c>
      <c r="C172" s="39">
        <f t="shared" si="32"/>
        <v>0.033546837091082984</v>
      </c>
      <c r="D172" s="38">
        <f t="shared" si="38"/>
        <v>-1600.0007077081975</v>
      </c>
      <c r="E172" s="38">
        <f t="shared" si="33"/>
        <v>0</v>
      </c>
      <c r="F172" s="38">
        <f t="shared" si="34"/>
        <v>-31.4501597728903</v>
      </c>
      <c r="G172" s="38">
        <f t="shared" si="39"/>
        <v>-224</v>
      </c>
      <c r="H172" s="38">
        <f t="shared" si="35"/>
        <v>-1344.5505479353071</v>
      </c>
      <c r="I172" s="38">
        <f t="shared" si="36"/>
        <v>5364.81687028129</v>
      </c>
      <c r="J172" s="37" t="s">
        <v>319</v>
      </c>
    </row>
    <row r="173" spans="1:10" ht="12.75">
      <c r="A173" s="37" t="s">
        <v>329</v>
      </c>
      <c r="B173" s="38">
        <f t="shared" si="37"/>
        <v>5364.81687028129</v>
      </c>
      <c r="C173" s="39">
        <f t="shared" si="32"/>
        <v>0.02682408435140645</v>
      </c>
      <c r="D173" s="38">
        <f t="shared" si="38"/>
        <v>-1600.0007077081975</v>
      </c>
      <c r="E173" s="38">
        <f t="shared" si="33"/>
        <v>0</v>
      </c>
      <c r="F173" s="38">
        <f t="shared" si="34"/>
        <v>-25.147579079443545</v>
      </c>
      <c r="G173" s="38">
        <f t="shared" si="39"/>
        <v>-224</v>
      </c>
      <c r="H173" s="38">
        <f t="shared" si="35"/>
        <v>-1350.853128628754</v>
      </c>
      <c r="I173" s="38">
        <f t="shared" si="36"/>
        <v>4013.963741652536</v>
      </c>
      <c r="J173" s="37" t="s">
        <v>319</v>
      </c>
    </row>
    <row r="174" spans="1:10" ht="12.75">
      <c r="A174" s="37" t="s">
        <v>330</v>
      </c>
      <c r="B174" s="38">
        <f t="shared" si="37"/>
        <v>4013.963741652536</v>
      </c>
      <c r="C174" s="39">
        <f t="shared" si="32"/>
        <v>0.02006981870826268</v>
      </c>
      <c r="D174" s="38">
        <f t="shared" si="38"/>
        <v>-1600.0007077081975</v>
      </c>
      <c r="E174" s="38">
        <f t="shared" si="33"/>
        <v>0</v>
      </c>
      <c r="F174" s="38">
        <f t="shared" si="34"/>
        <v>-18.815455038996262</v>
      </c>
      <c r="G174" s="38">
        <f t="shared" si="39"/>
        <v>-224</v>
      </c>
      <c r="H174" s="38">
        <f t="shared" si="35"/>
        <v>-1357.1852526692012</v>
      </c>
      <c r="I174" s="38">
        <f t="shared" si="36"/>
        <v>2656.7784889833347</v>
      </c>
      <c r="J174" s="37" t="s">
        <v>319</v>
      </c>
    </row>
    <row r="175" spans="1:10" ht="12.75">
      <c r="A175" s="40" t="s">
        <v>331</v>
      </c>
      <c r="B175" s="41">
        <f t="shared" si="37"/>
        <v>2656.7784889833347</v>
      </c>
      <c r="C175" s="42">
        <f t="shared" si="32"/>
        <v>0.013283892444916673</v>
      </c>
      <c r="D175" s="41">
        <f t="shared" si="38"/>
        <v>-1600.0007077081975</v>
      </c>
      <c r="E175" s="41">
        <f t="shared" si="33"/>
        <v>0</v>
      </c>
      <c r="F175" s="41">
        <f t="shared" si="34"/>
        <v>-12.453649167109383</v>
      </c>
      <c r="G175" s="41">
        <f t="shared" si="39"/>
        <v>-224</v>
      </c>
      <c r="H175" s="41">
        <f t="shared" si="35"/>
        <v>-1363.547058541088</v>
      </c>
      <c r="I175" s="41">
        <f t="shared" si="36"/>
        <v>1293.2314304422466</v>
      </c>
      <c r="J175" s="40" t="s">
        <v>332</v>
      </c>
    </row>
    <row r="176" spans="1:10" ht="12.75">
      <c r="A176" s="40" t="s">
        <v>333</v>
      </c>
      <c r="B176" s="41">
        <f t="shared" si="37"/>
        <v>1293.2314304422466</v>
      </c>
      <c r="C176" s="42">
        <f t="shared" si="32"/>
        <v>0.006466157152211233</v>
      </c>
      <c r="D176" s="41">
        <f t="shared" si="38"/>
        <v>-1523.2934527724447</v>
      </c>
      <c r="E176" s="41">
        <f t="shared" si="33"/>
        <v>0</v>
      </c>
      <c r="F176" s="41">
        <f t="shared" si="34"/>
        <v>-6.0620223301980305</v>
      </c>
      <c r="G176" s="41">
        <f t="shared" si="39"/>
        <v>-224</v>
      </c>
      <c r="H176" s="41">
        <f t="shared" si="35"/>
        <v>-1293.2314304422466</v>
      </c>
      <c r="I176" s="41">
        <f t="shared" si="36"/>
        <v>0</v>
      </c>
      <c r="J176" s="40" t="s">
        <v>332</v>
      </c>
    </row>
    <row r="177" spans="1:10" ht="12.75">
      <c r="A177" s="40" t="s">
        <v>334</v>
      </c>
      <c r="B177" s="41">
        <f t="shared" si="37"/>
        <v>0</v>
      </c>
      <c r="C177" s="42">
        <f t="shared" si="32"/>
        <v>0</v>
      </c>
      <c r="D177" s="41">
        <f t="shared" si="38"/>
        <v>0</v>
      </c>
      <c r="E177" s="41">
        <f t="shared" si="33"/>
        <v>0</v>
      </c>
      <c r="F177" s="41">
        <f t="shared" si="34"/>
        <v>0</v>
      </c>
      <c r="G177" s="41">
        <f t="shared" si="39"/>
        <v>0</v>
      </c>
      <c r="H177" s="41">
        <f t="shared" si="35"/>
        <v>0</v>
      </c>
      <c r="I177" s="41">
        <f t="shared" si="36"/>
        <v>0</v>
      </c>
      <c r="J177" s="40" t="s">
        <v>332</v>
      </c>
    </row>
    <row r="178" spans="1:10" ht="12.75">
      <c r="A178" s="40" t="s">
        <v>335</v>
      </c>
      <c r="B178" s="41">
        <f t="shared" si="37"/>
        <v>0</v>
      </c>
      <c r="C178" s="42">
        <f t="shared" si="32"/>
        <v>0</v>
      </c>
      <c r="D178" s="41">
        <f t="shared" si="38"/>
        <v>0</v>
      </c>
      <c r="E178" s="41">
        <f t="shared" si="33"/>
        <v>0</v>
      </c>
      <c r="F178" s="41">
        <f t="shared" si="34"/>
        <v>0</v>
      </c>
      <c r="G178" s="41">
        <f t="shared" si="39"/>
        <v>0</v>
      </c>
      <c r="H178" s="41">
        <f t="shared" si="35"/>
        <v>0</v>
      </c>
      <c r="I178" s="41">
        <f t="shared" si="36"/>
        <v>0</v>
      </c>
      <c r="J178" s="40" t="s">
        <v>332</v>
      </c>
    </row>
    <row r="179" spans="1:10" ht="12.75">
      <c r="A179" s="40" t="s">
        <v>336</v>
      </c>
      <c r="B179" s="41">
        <f t="shared" si="37"/>
        <v>0</v>
      </c>
      <c r="C179" s="42">
        <f aca="true" t="shared" si="40" ref="C179:C198">B179/$B$1</f>
        <v>0</v>
      </c>
      <c r="D179" s="41">
        <f t="shared" si="38"/>
        <v>0</v>
      </c>
      <c r="E179" s="41">
        <f aca="true" t="shared" si="41" ref="E179:E198">IF(C179&gt;0.8,$B$13,0)</f>
        <v>0</v>
      </c>
      <c r="F179" s="41">
        <f aca="true" t="shared" si="42" ref="F179:F198">-B179*$B$3/12</f>
        <v>0</v>
      </c>
      <c r="G179" s="41">
        <f t="shared" si="39"/>
        <v>0</v>
      </c>
      <c r="H179" s="41">
        <f aca="true" t="shared" si="43" ref="H179:H198">D179-F179-E179-G179</f>
        <v>0</v>
      </c>
      <c r="I179" s="41">
        <f aca="true" t="shared" si="44" ref="I179:I198">B179+H179</f>
        <v>0</v>
      </c>
      <c r="J179" s="40" t="s">
        <v>332</v>
      </c>
    </row>
    <row r="180" spans="1:10" ht="12.75">
      <c r="A180" s="40" t="s">
        <v>337</v>
      </c>
      <c r="B180" s="41">
        <f aca="true" t="shared" si="45" ref="B180:B198">IF(I179&gt;0,I179,0)</f>
        <v>0</v>
      </c>
      <c r="C180" s="42">
        <f t="shared" si="40"/>
        <v>0</v>
      </c>
      <c r="D180" s="41">
        <f aca="true" t="shared" si="46" ref="D180:D198">IF(C180&gt;0.8,SUM($B$10:$B$13),IF(B180&lt;=-D179,IF(B180&gt;0,-B180+G180+F180,0),SUM($B$10:$B$12)))</f>
        <v>0</v>
      </c>
      <c r="E180" s="41">
        <f t="shared" si="41"/>
        <v>0</v>
      </c>
      <c r="F180" s="41">
        <f t="shared" si="42"/>
        <v>0</v>
      </c>
      <c r="G180" s="41">
        <f aca="true" t="shared" si="47" ref="G180:G198">IF(B180&gt;0,$B$12,0)</f>
        <v>0</v>
      </c>
      <c r="H180" s="41">
        <f t="shared" si="43"/>
        <v>0</v>
      </c>
      <c r="I180" s="41">
        <f t="shared" si="44"/>
        <v>0</v>
      </c>
      <c r="J180" s="40" t="s">
        <v>332</v>
      </c>
    </row>
    <row r="181" spans="1:10" ht="12.75">
      <c r="A181" s="40" t="s">
        <v>338</v>
      </c>
      <c r="B181" s="41">
        <f t="shared" si="45"/>
        <v>0</v>
      </c>
      <c r="C181" s="42">
        <f t="shared" si="40"/>
        <v>0</v>
      </c>
      <c r="D181" s="41">
        <f t="shared" si="46"/>
        <v>0</v>
      </c>
      <c r="E181" s="41">
        <f t="shared" si="41"/>
        <v>0</v>
      </c>
      <c r="F181" s="41">
        <f t="shared" si="42"/>
        <v>0</v>
      </c>
      <c r="G181" s="41">
        <f t="shared" si="47"/>
        <v>0</v>
      </c>
      <c r="H181" s="41">
        <f t="shared" si="43"/>
        <v>0</v>
      </c>
      <c r="I181" s="41">
        <f t="shared" si="44"/>
        <v>0</v>
      </c>
      <c r="J181" s="40" t="s">
        <v>332</v>
      </c>
    </row>
    <row r="182" spans="1:10" ht="12.75">
      <c r="A182" s="40" t="s">
        <v>339</v>
      </c>
      <c r="B182" s="41">
        <f t="shared" si="45"/>
        <v>0</v>
      </c>
      <c r="C182" s="42">
        <f t="shared" si="40"/>
        <v>0</v>
      </c>
      <c r="D182" s="41">
        <f t="shared" si="46"/>
        <v>0</v>
      </c>
      <c r="E182" s="41">
        <f t="shared" si="41"/>
        <v>0</v>
      </c>
      <c r="F182" s="41">
        <f t="shared" si="42"/>
        <v>0</v>
      </c>
      <c r="G182" s="41">
        <f t="shared" si="47"/>
        <v>0</v>
      </c>
      <c r="H182" s="41">
        <f t="shared" si="43"/>
        <v>0</v>
      </c>
      <c r="I182" s="41">
        <f t="shared" si="44"/>
        <v>0</v>
      </c>
      <c r="J182" s="40" t="s">
        <v>332</v>
      </c>
    </row>
    <row r="183" spans="1:10" ht="12.75">
      <c r="A183" s="40" t="s">
        <v>340</v>
      </c>
      <c r="B183" s="41">
        <f t="shared" si="45"/>
        <v>0</v>
      </c>
      <c r="C183" s="42">
        <f t="shared" si="40"/>
        <v>0</v>
      </c>
      <c r="D183" s="41">
        <f t="shared" si="46"/>
        <v>0</v>
      </c>
      <c r="E183" s="41">
        <f t="shared" si="41"/>
        <v>0</v>
      </c>
      <c r="F183" s="41">
        <f t="shared" si="42"/>
        <v>0</v>
      </c>
      <c r="G183" s="41">
        <f t="shared" si="47"/>
        <v>0</v>
      </c>
      <c r="H183" s="41">
        <f t="shared" si="43"/>
        <v>0</v>
      </c>
      <c r="I183" s="41">
        <f t="shared" si="44"/>
        <v>0</v>
      </c>
      <c r="J183" s="40" t="s">
        <v>332</v>
      </c>
    </row>
    <row r="184" spans="1:10" ht="12.75">
      <c r="A184" s="40" t="s">
        <v>341</v>
      </c>
      <c r="B184" s="41">
        <f t="shared" si="45"/>
        <v>0</v>
      </c>
      <c r="C184" s="42">
        <f t="shared" si="40"/>
        <v>0</v>
      </c>
      <c r="D184" s="41">
        <f t="shared" si="46"/>
        <v>0</v>
      </c>
      <c r="E184" s="41">
        <f t="shared" si="41"/>
        <v>0</v>
      </c>
      <c r="F184" s="41">
        <f t="shared" si="42"/>
        <v>0</v>
      </c>
      <c r="G184" s="41">
        <f t="shared" si="47"/>
        <v>0</v>
      </c>
      <c r="H184" s="41">
        <f t="shared" si="43"/>
        <v>0</v>
      </c>
      <c r="I184" s="41">
        <f t="shared" si="44"/>
        <v>0</v>
      </c>
      <c r="J184" s="40" t="s">
        <v>332</v>
      </c>
    </row>
    <row r="185" spans="1:10" ht="12.75">
      <c r="A185" s="40" t="s">
        <v>342</v>
      </c>
      <c r="B185" s="41">
        <f t="shared" si="45"/>
        <v>0</v>
      </c>
      <c r="C185" s="42">
        <f t="shared" si="40"/>
        <v>0</v>
      </c>
      <c r="D185" s="41">
        <f t="shared" si="46"/>
        <v>0</v>
      </c>
      <c r="E185" s="41">
        <f t="shared" si="41"/>
        <v>0</v>
      </c>
      <c r="F185" s="41">
        <f t="shared" si="42"/>
        <v>0</v>
      </c>
      <c r="G185" s="41">
        <f t="shared" si="47"/>
        <v>0</v>
      </c>
      <c r="H185" s="41">
        <f t="shared" si="43"/>
        <v>0</v>
      </c>
      <c r="I185" s="41">
        <f t="shared" si="44"/>
        <v>0</v>
      </c>
      <c r="J185" s="40" t="s">
        <v>332</v>
      </c>
    </row>
    <row r="186" spans="1:10" ht="12.75">
      <c r="A186" s="40" t="s">
        <v>343</v>
      </c>
      <c r="B186" s="41">
        <f t="shared" si="45"/>
        <v>0</v>
      </c>
      <c r="C186" s="42">
        <f t="shared" si="40"/>
        <v>0</v>
      </c>
      <c r="D186" s="41">
        <f t="shared" si="46"/>
        <v>0</v>
      </c>
      <c r="E186" s="41">
        <f t="shared" si="41"/>
        <v>0</v>
      </c>
      <c r="F186" s="41">
        <f t="shared" si="42"/>
        <v>0</v>
      </c>
      <c r="G186" s="41">
        <f t="shared" si="47"/>
        <v>0</v>
      </c>
      <c r="H186" s="41">
        <f t="shared" si="43"/>
        <v>0</v>
      </c>
      <c r="I186" s="41">
        <f t="shared" si="44"/>
        <v>0</v>
      </c>
      <c r="J186" s="40" t="s">
        <v>332</v>
      </c>
    </row>
    <row r="187" spans="1:10" ht="12.75">
      <c r="A187" s="37" t="s">
        <v>344</v>
      </c>
      <c r="B187" s="38">
        <f t="shared" si="45"/>
        <v>0</v>
      </c>
      <c r="C187" s="39">
        <f t="shared" si="40"/>
        <v>0</v>
      </c>
      <c r="D187" s="38">
        <f t="shared" si="46"/>
        <v>0</v>
      </c>
      <c r="E187" s="38">
        <f t="shared" si="41"/>
        <v>0</v>
      </c>
      <c r="F187" s="38">
        <f t="shared" si="42"/>
        <v>0</v>
      </c>
      <c r="G187" s="38">
        <f t="shared" si="47"/>
        <v>0</v>
      </c>
      <c r="H187" s="38">
        <f t="shared" si="43"/>
        <v>0</v>
      </c>
      <c r="I187" s="38">
        <f t="shared" si="44"/>
        <v>0</v>
      </c>
      <c r="J187" s="37" t="s">
        <v>345</v>
      </c>
    </row>
    <row r="188" spans="1:10" ht="12.75">
      <c r="A188" s="37" t="s">
        <v>346</v>
      </c>
      <c r="B188" s="38">
        <f t="shared" si="45"/>
        <v>0</v>
      </c>
      <c r="C188" s="39">
        <f t="shared" si="40"/>
        <v>0</v>
      </c>
      <c r="D188" s="38">
        <f t="shared" si="46"/>
        <v>0</v>
      </c>
      <c r="E188" s="38">
        <f t="shared" si="41"/>
        <v>0</v>
      </c>
      <c r="F188" s="38">
        <f t="shared" si="42"/>
        <v>0</v>
      </c>
      <c r="G188" s="38">
        <f t="shared" si="47"/>
        <v>0</v>
      </c>
      <c r="H188" s="38">
        <f t="shared" si="43"/>
        <v>0</v>
      </c>
      <c r="I188" s="38">
        <f t="shared" si="44"/>
        <v>0</v>
      </c>
      <c r="J188" s="37" t="s">
        <v>345</v>
      </c>
    </row>
    <row r="189" spans="1:10" ht="12.75">
      <c r="A189" s="37" t="s">
        <v>347</v>
      </c>
      <c r="B189" s="38">
        <f t="shared" si="45"/>
        <v>0</v>
      </c>
      <c r="C189" s="39">
        <f t="shared" si="40"/>
        <v>0</v>
      </c>
      <c r="D189" s="38">
        <f t="shared" si="46"/>
        <v>0</v>
      </c>
      <c r="E189" s="38">
        <f t="shared" si="41"/>
        <v>0</v>
      </c>
      <c r="F189" s="38">
        <f t="shared" si="42"/>
        <v>0</v>
      </c>
      <c r="G189" s="38">
        <f t="shared" si="47"/>
        <v>0</v>
      </c>
      <c r="H189" s="38">
        <f t="shared" si="43"/>
        <v>0</v>
      </c>
      <c r="I189" s="38">
        <f t="shared" si="44"/>
        <v>0</v>
      </c>
      <c r="J189" s="37" t="s">
        <v>345</v>
      </c>
    </row>
    <row r="190" spans="1:10" ht="12.75">
      <c r="A190" s="37" t="s">
        <v>348</v>
      </c>
      <c r="B190" s="38">
        <f t="shared" si="45"/>
        <v>0</v>
      </c>
      <c r="C190" s="39">
        <f t="shared" si="40"/>
        <v>0</v>
      </c>
      <c r="D190" s="38">
        <f t="shared" si="46"/>
        <v>0</v>
      </c>
      <c r="E190" s="38">
        <f t="shared" si="41"/>
        <v>0</v>
      </c>
      <c r="F190" s="38">
        <f t="shared" si="42"/>
        <v>0</v>
      </c>
      <c r="G190" s="38">
        <f t="shared" si="47"/>
        <v>0</v>
      </c>
      <c r="H190" s="38">
        <f t="shared" si="43"/>
        <v>0</v>
      </c>
      <c r="I190" s="38">
        <f t="shared" si="44"/>
        <v>0</v>
      </c>
      <c r="J190" s="37" t="s">
        <v>345</v>
      </c>
    </row>
    <row r="191" spans="1:10" ht="12.75">
      <c r="A191" s="37" t="s">
        <v>349</v>
      </c>
      <c r="B191" s="38">
        <f t="shared" si="45"/>
        <v>0</v>
      </c>
      <c r="C191" s="39">
        <f t="shared" si="40"/>
        <v>0</v>
      </c>
      <c r="D191" s="38">
        <f t="shared" si="46"/>
        <v>0</v>
      </c>
      <c r="E191" s="38">
        <f t="shared" si="41"/>
        <v>0</v>
      </c>
      <c r="F191" s="38">
        <f t="shared" si="42"/>
        <v>0</v>
      </c>
      <c r="G191" s="38">
        <f t="shared" si="47"/>
        <v>0</v>
      </c>
      <c r="H191" s="38">
        <f t="shared" si="43"/>
        <v>0</v>
      </c>
      <c r="I191" s="38">
        <f t="shared" si="44"/>
        <v>0</v>
      </c>
      <c r="J191" s="37" t="s">
        <v>345</v>
      </c>
    </row>
    <row r="192" spans="1:10" ht="12.75">
      <c r="A192" s="37" t="s">
        <v>350</v>
      </c>
      <c r="B192" s="38">
        <f t="shared" si="45"/>
        <v>0</v>
      </c>
      <c r="C192" s="39">
        <f t="shared" si="40"/>
        <v>0</v>
      </c>
      <c r="D192" s="38">
        <f t="shared" si="46"/>
        <v>0</v>
      </c>
      <c r="E192" s="38">
        <f t="shared" si="41"/>
        <v>0</v>
      </c>
      <c r="F192" s="38">
        <f t="shared" si="42"/>
        <v>0</v>
      </c>
      <c r="G192" s="38">
        <f t="shared" si="47"/>
        <v>0</v>
      </c>
      <c r="H192" s="38">
        <f t="shared" si="43"/>
        <v>0</v>
      </c>
      <c r="I192" s="38">
        <f t="shared" si="44"/>
        <v>0</v>
      </c>
      <c r="J192" s="37" t="s">
        <v>345</v>
      </c>
    </row>
    <row r="193" spans="1:10" ht="12.75">
      <c r="A193" s="37" t="s">
        <v>351</v>
      </c>
      <c r="B193" s="38">
        <f t="shared" si="45"/>
        <v>0</v>
      </c>
      <c r="C193" s="39">
        <f t="shared" si="40"/>
        <v>0</v>
      </c>
      <c r="D193" s="38">
        <f t="shared" si="46"/>
        <v>0</v>
      </c>
      <c r="E193" s="38">
        <f t="shared" si="41"/>
        <v>0</v>
      </c>
      <c r="F193" s="38">
        <f t="shared" si="42"/>
        <v>0</v>
      </c>
      <c r="G193" s="38">
        <f t="shared" si="47"/>
        <v>0</v>
      </c>
      <c r="H193" s="38">
        <f t="shared" si="43"/>
        <v>0</v>
      </c>
      <c r="I193" s="38">
        <f t="shared" si="44"/>
        <v>0</v>
      </c>
      <c r="J193" s="37" t="s">
        <v>345</v>
      </c>
    </row>
    <row r="194" spans="1:10" ht="12.75">
      <c r="A194" s="37" t="s">
        <v>352</v>
      </c>
      <c r="B194" s="38">
        <f t="shared" si="45"/>
        <v>0</v>
      </c>
      <c r="C194" s="39">
        <f t="shared" si="40"/>
        <v>0</v>
      </c>
      <c r="D194" s="38">
        <f t="shared" si="46"/>
        <v>0</v>
      </c>
      <c r="E194" s="38">
        <f t="shared" si="41"/>
        <v>0</v>
      </c>
      <c r="F194" s="38">
        <f t="shared" si="42"/>
        <v>0</v>
      </c>
      <c r="G194" s="38">
        <f t="shared" si="47"/>
        <v>0</v>
      </c>
      <c r="H194" s="38">
        <f t="shared" si="43"/>
        <v>0</v>
      </c>
      <c r="I194" s="38">
        <f t="shared" si="44"/>
        <v>0</v>
      </c>
      <c r="J194" s="37" t="s">
        <v>345</v>
      </c>
    </row>
    <row r="195" spans="1:10" ht="12.75">
      <c r="A195" s="37" t="s">
        <v>353</v>
      </c>
      <c r="B195" s="38">
        <f t="shared" si="45"/>
        <v>0</v>
      </c>
      <c r="C195" s="39">
        <f t="shared" si="40"/>
        <v>0</v>
      </c>
      <c r="D195" s="38">
        <f t="shared" si="46"/>
        <v>0</v>
      </c>
      <c r="E195" s="38">
        <f t="shared" si="41"/>
        <v>0</v>
      </c>
      <c r="F195" s="38">
        <f t="shared" si="42"/>
        <v>0</v>
      </c>
      <c r="G195" s="38">
        <f t="shared" si="47"/>
        <v>0</v>
      </c>
      <c r="H195" s="38">
        <f t="shared" si="43"/>
        <v>0</v>
      </c>
      <c r="I195" s="38">
        <f t="shared" si="44"/>
        <v>0</v>
      </c>
      <c r="J195" s="37" t="s">
        <v>345</v>
      </c>
    </row>
    <row r="196" spans="1:10" ht="12.75">
      <c r="A196" s="37" t="s">
        <v>354</v>
      </c>
      <c r="B196" s="38">
        <f t="shared" si="45"/>
        <v>0</v>
      </c>
      <c r="C196" s="39">
        <f t="shared" si="40"/>
        <v>0</v>
      </c>
      <c r="D196" s="38">
        <f t="shared" si="46"/>
        <v>0</v>
      </c>
      <c r="E196" s="38">
        <f t="shared" si="41"/>
        <v>0</v>
      </c>
      <c r="F196" s="38">
        <f t="shared" si="42"/>
        <v>0</v>
      </c>
      <c r="G196" s="38">
        <f t="shared" si="47"/>
        <v>0</v>
      </c>
      <c r="H196" s="38">
        <f t="shared" si="43"/>
        <v>0</v>
      </c>
      <c r="I196" s="38">
        <f t="shared" si="44"/>
        <v>0</v>
      </c>
      <c r="J196" s="37" t="s">
        <v>345</v>
      </c>
    </row>
    <row r="197" spans="1:10" ht="12.75">
      <c r="A197" s="37" t="s">
        <v>355</v>
      </c>
      <c r="B197" s="38">
        <f t="shared" si="45"/>
        <v>0</v>
      </c>
      <c r="C197" s="39">
        <f t="shared" si="40"/>
        <v>0</v>
      </c>
      <c r="D197" s="38">
        <f t="shared" si="46"/>
        <v>0</v>
      </c>
      <c r="E197" s="38">
        <f t="shared" si="41"/>
        <v>0</v>
      </c>
      <c r="F197" s="38">
        <f t="shared" si="42"/>
        <v>0</v>
      </c>
      <c r="G197" s="38">
        <f t="shared" si="47"/>
        <v>0</v>
      </c>
      <c r="H197" s="38">
        <f t="shared" si="43"/>
        <v>0</v>
      </c>
      <c r="I197" s="38">
        <f t="shared" si="44"/>
        <v>0</v>
      </c>
      <c r="J197" s="37" t="s">
        <v>345</v>
      </c>
    </row>
    <row r="198" spans="1:10" ht="12.75">
      <c r="A198" s="37" t="s">
        <v>356</v>
      </c>
      <c r="B198" s="38">
        <f t="shared" si="45"/>
        <v>0</v>
      </c>
      <c r="C198" s="39">
        <f t="shared" si="40"/>
        <v>0</v>
      </c>
      <c r="D198" s="38">
        <f t="shared" si="46"/>
        <v>0</v>
      </c>
      <c r="E198" s="38">
        <f t="shared" si="41"/>
        <v>0</v>
      </c>
      <c r="F198" s="38">
        <f t="shared" si="42"/>
        <v>0</v>
      </c>
      <c r="G198" s="38">
        <f t="shared" si="47"/>
        <v>0</v>
      </c>
      <c r="H198" s="38">
        <f t="shared" si="43"/>
        <v>0</v>
      </c>
      <c r="I198" s="38">
        <f t="shared" si="44"/>
        <v>0</v>
      </c>
      <c r="J198" s="37" t="s">
        <v>345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1">
      <pane ySplit="10" topLeftCell="BM11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8.8515625" style="0" bestFit="1" customWidth="1"/>
    <col min="2" max="5" width="11.140625" style="0" customWidth="1"/>
  </cols>
  <sheetData>
    <row r="1" spans="1:2" ht="12.75">
      <c r="A1" s="3" t="s">
        <v>3</v>
      </c>
      <c r="B1" s="1">
        <v>120000</v>
      </c>
    </row>
    <row r="2" spans="1:2" ht="12.75">
      <c r="A2" s="3" t="s">
        <v>4</v>
      </c>
      <c r="B2" s="1">
        <v>1000000</v>
      </c>
    </row>
    <row r="3" ht="12.75">
      <c r="A3" s="3"/>
    </row>
    <row r="4" spans="1:2" ht="12.75">
      <c r="A4" s="3" t="s">
        <v>0</v>
      </c>
      <c r="B4" s="1">
        <f>B2-B1</f>
        <v>880000</v>
      </c>
    </row>
    <row r="5" spans="1:2" ht="12.75">
      <c r="A5" s="3" t="s">
        <v>1</v>
      </c>
      <c r="B5" s="2">
        <v>0.07</v>
      </c>
    </row>
    <row r="6" spans="1:2" ht="12.75">
      <c r="A6" s="3" t="s">
        <v>2</v>
      </c>
      <c r="B6" s="4">
        <v>15</v>
      </c>
    </row>
    <row r="7" ht="12.75">
      <c r="A7" s="3"/>
    </row>
    <row r="8" spans="1:2" ht="12.75">
      <c r="A8" s="3" t="s">
        <v>127</v>
      </c>
      <c r="B8" s="1">
        <f>-PMT(B5/12,B6*12,-B1,B2)</f>
        <v>2076.3554501680096</v>
      </c>
    </row>
    <row r="10" spans="1:5" ht="12.75">
      <c r="A10" s="3" t="s">
        <v>5</v>
      </c>
      <c r="B10" s="5" t="s">
        <v>128</v>
      </c>
      <c r="C10" s="5" t="s">
        <v>6</v>
      </c>
      <c r="D10" s="5" t="s">
        <v>1</v>
      </c>
      <c r="E10" s="5" t="s">
        <v>129</v>
      </c>
    </row>
    <row r="11" spans="1:5" ht="12.75">
      <c r="A11" t="s">
        <v>7</v>
      </c>
      <c r="B11" s="1">
        <f>B1</f>
        <v>120000</v>
      </c>
      <c r="C11" s="1">
        <f>$B$8</f>
        <v>2076.3554501680096</v>
      </c>
      <c r="D11" s="1">
        <f>B11*$B$5/12</f>
        <v>700</v>
      </c>
      <c r="E11" s="1">
        <f>SUM(B11:D11)</f>
        <v>122776.355450168</v>
      </c>
    </row>
    <row r="12" spans="1:5" ht="12.75">
      <c r="A12" t="s">
        <v>8</v>
      </c>
      <c r="B12" s="1">
        <f>E11</f>
        <v>122776.355450168</v>
      </c>
      <c r="C12" s="1">
        <f>$B$8</f>
        <v>2076.3554501680096</v>
      </c>
      <c r="D12" s="1">
        <f>B12*$B$5/12</f>
        <v>716.1954067926467</v>
      </c>
      <c r="E12" s="1">
        <f>SUM(B12:D12)</f>
        <v>125568.90630712865</v>
      </c>
    </row>
    <row r="13" spans="1:5" ht="12.75">
      <c r="A13" t="s">
        <v>9</v>
      </c>
      <c r="B13" s="1">
        <f aca="true" t="shared" si="0" ref="B13:B76">E12</f>
        <v>125568.90630712865</v>
      </c>
      <c r="C13" s="1">
        <f aca="true" t="shared" si="1" ref="C13:C76">$B$8</f>
        <v>2076.3554501680096</v>
      </c>
      <c r="D13" s="1">
        <f aca="true" t="shared" si="2" ref="D13:D76">B13*$B$5/12</f>
        <v>732.4852867915838</v>
      </c>
      <c r="E13" s="1">
        <f aca="true" t="shared" si="3" ref="E13:E76">SUM(B13:D13)</f>
        <v>128377.74704408825</v>
      </c>
    </row>
    <row r="14" spans="1:5" ht="12.75">
      <c r="A14" t="s">
        <v>10</v>
      </c>
      <c r="B14" s="1">
        <f t="shared" si="0"/>
        <v>128377.74704408825</v>
      </c>
      <c r="C14" s="1">
        <f t="shared" si="1"/>
        <v>2076.3554501680096</v>
      </c>
      <c r="D14" s="1">
        <f t="shared" si="2"/>
        <v>748.8701910905148</v>
      </c>
      <c r="E14" s="1">
        <f t="shared" si="3"/>
        <v>131202.97268534676</v>
      </c>
    </row>
    <row r="15" spans="1:5" ht="12.75">
      <c r="A15" t="s">
        <v>11</v>
      </c>
      <c r="B15" s="1">
        <f t="shared" si="0"/>
        <v>131202.97268534676</v>
      </c>
      <c r="C15" s="1">
        <f t="shared" si="1"/>
        <v>2076.3554501680096</v>
      </c>
      <c r="D15" s="1">
        <f t="shared" si="2"/>
        <v>765.3506739978561</v>
      </c>
      <c r="E15" s="1">
        <f t="shared" si="3"/>
        <v>134044.67880951264</v>
      </c>
    </row>
    <row r="16" spans="1:5" ht="12.75">
      <c r="A16" t="s">
        <v>12</v>
      </c>
      <c r="B16" s="1">
        <f t="shared" si="0"/>
        <v>134044.67880951264</v>
      </c>
      <c r="C16" s="1">
        <f t="shared" si="1"/>
        <v>2076.3554501680096</v>
      </c>
      <c r="D16" s="1">
        <f t="shared" si="2"/>
        <v>781.9272930554904</v>
      </c>
      <c r="E16" s="1">
        <f t="shared" si="3"/>
        <v>136902.96155273615</v>
      </c>
    </row>
    <row r="17" spans="1:5" ht="12.75">
      <c r="A17" t="s">
        <v>13</v>
      </c>
      <c r="B17" s="1">
        <f t="shared" si="0"/>
        <v>136902.96155273615</v>
      </c>
      <c r="C17" s="1">
        <f t="shared" si="1"/>
        <v>2076.3554501680096</v>
      </c>
      <c r="D17" s="1">
        <f t="shared" si="2"/>
        <v>798.6006090576276</v>
      </c>
      <c r="E17" s="1">
        <f t="shared" si="3"/>
        <v>139777.9176119618</v>
      </c>
    </row>
    <row r="18" spans="1:5" ht="12.75">
      <c r="A18" t="s">
        <v>14</v>
      </c>
      <c r="B18" s="1">
        <f t="shared" si="0"/>
        <v>139777.9176119618</v>
      </c>
      <c r="C18" s="1">
        <f t="shared" si="1"/>
        <v>2076.3554501680096</v>
      </c>
      <c r="D18" s="1">
        <f t="shared" si="2"/>
        <v>815.3711860697773</v>
      </c>
      <c r="E18" s="1">
        <f t="shared" si="3"/>
        <v>142669.6442481996</v>
      </c>
    </row>
    <row r="19" spans="1:5" ht="12.75">
      <c r="A19" t="s">
        <v>15</v>
      </c>
      <c r="B19" s="1">
        <f t="shared" si="0"/>
        <v>142669.6442481996</v>
      </c>
      <c r="C19" s="1">
        <f t="shared" si="1"/>
        <v>2076.3554501680096</v>
      </c>
      <c r="D19" s="1">
        <f t="shared" si="2"/>
        <v>832.239591447831</v>
      </c>
      <c r="E19" s="1">
        <f t="shared" si="3"/>
        <v>145578.23928981545</v>
      </c>
    </row>
    <row r="20" spans="1:5" ht="12.75">
      <c r="A20" t="s">
        <v>16</v>
      </c>
      <c r="B20" s="1">
        <f t="shared" si="0"/>
        <v>145578.23928981545</v>
      </c>
      <c r="C20" s="1">
        <f t="shared" si="1"/>
        <v>2076.3554501680096</v>
      </c>
      <c r="D20" s="1">
        <f t="shared" si="2"/>
        <v>849.2063958572568</v>
      </c>
      <c r="E20" s="1">
        <f t="shared" si="3"/>
        <v>148503.80113584074</v>
      </c>
    </row>
    <row r="21" spans="1:5" ht="12.75">
      <c r="A21" t="s">
        <v>17</v>
      </c>
      <c r="B21" s="1">
        <f t="shared" si="0"/>
        <v>148503.80113584074</v>
      </c>
      <c r="C21" s="1">
        <f t="shared" si="1"/>
        <v>2076.3554501680096</v>
      </c>
      <c r="D21" s="1">
        <f t="shared" si="2"/>
        <v>866.2721732924043</v>
      </c>
      <c r="E21" s="1">
        <f t="shared" si="3"/>
        <v>151446.42875930117</v>
      </c>
    </row>
    <row r="22" spans="1:5" ht="12.75">
      <c r="A22" t="s">
        <v>18</v>
      </c>
      <c r="B22" s="1">
        <f t="shared" si="0"/>
        <v>151446.42875930117</v>
      </c>
      <c r="C22" s="1">
        <f t="shared" si="1"/>
        <v>2076.3554501680096</v>
      </c>
      <c r="D22" s="1">
        <f t="shared" si="2"/>
        <v>883.4375010959235</v>
      </c>
      <c r="E22" s="1">
        <f t="shared" si="3"/>
        <v>154406.22171056512</v>
      </c>
    </row>
    <row r="23" spans="1:5" ht="12.75">
      <c r="A23" t="s">
        <v>19</v>
      </c>
      <c r="B23" s="1">
        <f t="shared" si="0"/>
        <v>154406.22171056512</v>
      </c>
      <c r="C23" s="1">
        <f t="shared" si="1"/>
        <v>2076.3554501680096</v>
      </c>
      <c r="D23" s="1">
        <f t="shared" si="2"/>
        <v>900.7029599782967</v>
      </c>
      <c r="E23" s="1">
        <f t="shared" si="3"/>
        <v>157383.28012071142</v>
      </c>
    </row>
    <row r="24" spans="1:5" ht="12.75">
      <c r="A24" t="s">
        <v>20</v>
      </c>
      <c r="B24" s="1">
        <f t="shared" si="0"/>
        <v>157383.28012071142</v>
      </c>
      <c r="C24" s="1">
        <f t="shared" si="1"/>
        <v>2076.3554501680096</v>
      </c>
      <c r="D24" s="1">
        <f t="shared" si="2"/>
        <v>918.0691340374834</v>
      </c>
      <c r="E24" s="1">
        <f t="shared" si="3"/>
        <v>160377.70470491692</v>
      </c>
    </row>
    <row r="25" spans="1:5" ht="12.75">
      <c r="A25" t="s">
        <v>21</v>
      </c>
      <c r="B25" s="1">
        <f t="shared" si="0"/>
        <v>160377.70470491692</v>
      </c>
      <c r="C25" s="1">
        <f t="shared" si="1"/>
        <v>2076.3554501680096</v>
      </c>
      <c r="D25" s="1">
        <f t="shared" si="2"/>
        <v>935.5366107786822</v>
      </c>
      <c r="E25" s="1">
        <f t="shared" si="3"/>
        <v>163389.59676586362</v>
      </c>
    </row>
    <row r="26" spans="1:5" ht="12.75">
      <c r="A26" t="s">
        <v>22</v>
      </c>
      <c r="B26" s="1">
        <f t="shared" si="0"/>
        <v>163389.59676586362</v>
      </c>
      <c r="C26" s="1">
        <f t="shared" si="1"/>
        <v>2076.3554501680096</v>
      </c>
      <c r="D26" s="1">
        <f t="shared" si="2"/>
        <v>953.1059811342046</v>
      </c>
      <c r="E26" s="1">
        <f t="shared" si="3"/>
        <v>166419.05819716584</v>
      </c>
    </row>
    <row r="27" spans="1:5" ht="12.75">
      <c r="A27" t="s">
        <v>23</v>
      </c>
      <c r="B27" s="1">
        <f t="shared" si="0"/>
        <v>166419.05819716584</v>
      </c>
      <c r="C27" s="1">
        <f t="shared" si="1"/>
        <v>2076.3554501680096</v>
      </c>
      <c r="D27" s="1">
        <f t="shared" si="2"/>
        <v>970.7778394834676</v>
      </c>
      <c r="E27" s="1">
        <f t="shared" si="3"/>
        <v>169466.19148681732</v>
      </c>
    </row>
    <row r="28" spans="1:5" ht="12.75">
      <c r="A28" t="s">
        <v>24</v>
      </c>
      <c r="B28" s="1">
        <f t="shared" si="0"/>
        <v>169466.19148681732</v>
      </c>
      <c r="C28" s="1">
        <f t="shared" si="1"/>
        <v>2076.3554501680096</v>
      </c>
      <c r="D28" s="1">
        <f t="shared" si="2"/>
        <v>988.5527836731011</v>
      </c>
      <c r="E28" s="1">
        <f t="shared" si="3"/>
        <v>172531.09972065844</v>
      </c>
    </row>
    <row r="29" spans="1:5" ht="12.75">
      <c r="A29" t="s">
        <v>25</v>
      </c>
      <c r="B29" s="1">
        <f t="shared" si="0"/>
        <v>172531.09972065844</v>
      </c>
      <c r="C29" s="1">
        <f t="shared" si="1"/>
        <v>2076.3554501680096</v>
      </c>
      <c r="D29" s="1">
        <f t="shared" si="2"/>
        <v>1006.4314150371744</v>
      </c>
      <c r="E29" s="1">
        <f t="shared" si="3"/>
        <v>175613.88658586363</v>
      </c>
    </row>
    <row r="30" spans="1:5" ht="12.75">
      <c r="A30" t="s">
        <v>26</v>
      </c>
      <c r="B30" s="1">
        <f t="shared" si="0"/>
        <v>175613.88658586363</v>
      </c>
      <c r="C30" s="1">
        <f t="shared" si="1"/>
        <v>2076.3554501680096</v>
      </c>
      <c r="D30" s="1">
        <f t="shared" si="2"/>
        <v>1024.414338417538</v>
      </c>
      <c r="E30" s="1">
        <f t="shared" si="3"/>
        <v>178714.65637444917</v>
      </c>
    </row>
    <row r="31" spans="1:5" ht="12.75">
      <c r="A31" t="s">
        <v>27</v>
      </c>
      <c r="B31" s="1">
        <f t="shared" si="0"/>
        <v>178714.65637444917</v>
      </c>
      <c r="C31" s="1">
        <f t="shared" si="1"/>
        <v>2076.3554501680096</v>
      </c>
      <c r="D31" s="1">
        <f t="shared" si="2"/>
        <v>1042.5021621842868</v>
      </c>
      <c r="E31" s="1">
        <f t="shared" si="3"/>
        <v>181833.51398680147</v>
      </c>
    </row>
    <row r="32" spans="1:5" ht="12.75">
      <c r="A32" t="s">
        <v>28</v>
      </c>
      <c r="B32" s="1">
        <f t="shared" si="0"/>
        <v>181833.51398680147</v>
      </c>
      <c r="C32" s="1">
        <f t="shared" si="1"/>
        <v>2076.3554501680096</v>
      </c>
      <c r="D32" s="1">
        <f t="shared" si="2"/>
        <v>1060.695498256342</v>
      </c>
      <c r="E32" s="1">
        <f t="shared" si="3"/>
        <v>184970.56493522582</v>
      </c>
    </row>
    <row r="33" spans="1:5" ht="12.75">
      <c r="A33" t="s">
        <v>29</v>
      </c>
      <c r="B33" s="1">
        <f t="shared" si="0"/>
        <v>184970.56493522582</v>
      </c>
      <c r="C33" s="1">
        <f t="shared" si="1"/>
        <v>2076.3554501680096</v>
      </c>
      <c r="D33" s="1">
        <f t="shared" si="2"/>
        <v>1078.9949621221506</v>
      </c>
      <c r="E33" s="1">
        <f t="shared" si="3"/>
        <v>188125.91534751598</v>
      </c>
    </row>
    <row r="34" spans="1:5" ht="12.75">
      <c r="A34" t="s">
        <v>30</v>
      </c>
      <c r="B34" s="1">
        <f t="shared" si="0"/>
        <v>188125.91534751598</v>
      </c>
      <c r="C34" s="1">
        <f t="shared" si="1"/>
        <v>2076.3554501680096</v>
      </c>
      <c r="D34" s="1">
        <f t="shared" si="2"/>
        <v>1097.4011728605099</v>
      </c>
      <c r="E34" s="1">
        <f t="shared" si="3"/>
        <v>191299.6719705445</v>
      </c>
    </row>
    <row r="35" spans="1:5" ht="12.75">
      <c r="A35" t="s">
        <v>31</v>
      </c>
      <c r="B35" s="1">
        <f t="shared" si="0"/>
        <v>191299.6719705445</v>
      </c>
      <c r="C35" s="1">
        <f t="shared" si="1"/>
        <v>2076.3554501680096</v>
      </c>
      <c r="D35" s="1">
        <f t="shared" si="2"/>
        <v>1115.9147531615097</v>
      </c>
      <c r="E35" s="1">
        <f t="shared" si="3"/>
        <v>194491.94217387403</v>
      </c>
    </row>
    <row r="36" spans="1:5" ht="12.75">
      <c r="A36" t="s">
        <v>32</v>
      </c>
      <c r="B36" s="1">
        <f t="shared" si="0"/>
        <v>194491.94217387403</v>
      </c>
      <c r="C36" s="1">
        <f t="shared" si="1"/>
        <v>2076.3554501680096</v>
      </c>
      <c r="D36" s="1">
        <f t="shared" si="2"/>
        <v>1134.5363293475987</v>
      </c>
      <c r="E36" s="1">
        <f t="shared" si="3"/>
        <v>197702.83395338967</v>
      </c>
    </row>
    <row r="37" spans="1:5" ht="12.75">
      <c r="A37" t="s">
        <v>33</v>
      </c>
      <c r="B37" s="1">
        <f t="shared" si="0"/>
        <v>197702.83395338967</v>
      </c>
      <c r="C37" s="1">
        <f t="shared" si="1"/>
        <v>2076.3554501680096</v>
      </c>
      <c r="D37" s="1">
        <f t="shared" si="2"/>
        <v>1153.2665313947732</v>
      </c>
      <c r="E37" s="1">
        <f t="shared" si="3"/>
        <v>200932.45593495245</v>
      </c>
    </row>
    <row r="38" spans="1:5" ht="12.75">
      <c r="A38" t="s">
        <v>34</v>
      </c>
      <c r="B38" s="1">
        <f t="shared" si="0"/>
        <v>200932.45593495245</v>
      </c>
      <c r="C38" s="1">
        <f t="shared" si="1"/>
        <v>2076.3554501680096</v>
      </c>
      <c r="D38" s="1">
        <f t="shared" si="2"/>
        <v>1172.1059929538894</v>
      </c>
      <c r="E38" s="1">
        <f t="shared" si="3"/>
        <v>204180.91737807434</v>
      </c>
    </row>
    <row r="39" spans="1:5" ht="12.75">
      <c r="A39" t="s">
        <v>35</v>
      </c>
      <c r="B39" s="1">
        <f t="shared" si="0"/>
        <v>204180.91737807434</v>
      </c>
      <c r="C39" s="1">
        <f t="shared" si="1"/>
        <v>2076.3554501680096</v>
      </c>
      <c r="D39" s="1">
        <f t="shared" si="2"/>
        <v>1191.0553513721004</v>
      </c>
      <c r="E39" s="1">
        <f t="shared" si="3"/>
        <v>207448.32817961447</v>
      </c>
    </row>
    <row r="40" spans="1:5" ht="12.75">
      <c r="A40" t="s">
        <v>36</v>
      </c>
      <c r="B40" s="1">
        <f t="shared" si="0"/>
        <v>207448.32817961447</v>
      </c>
      <c r="C40" s="1">
        <f t="shared" si="1"/>
        <v>2076.3554501680096</v>
      </c>
      <c r="D40" s="1">
        <f t="shared" si="2"/>
        <v>1210.1152477144178</v>
      </c>
      <c r="E40" s="1">
        <f t="shared" si="3"/>
        <v>210734.7988774969</v>
      </c>
    </row>
    <row r="41" spans="1:5" ht="12.75">
      <c r="A41" t="s">
        <v>37</v>
      </c>
      <c r="B41" s="1">
        <f t="shared" si="0"/>
        <v>210734.7988774969</v>
      </c>
      <c r="C41" s="1">
        <f t="shared" si="1"/>
        <v>2076.3554501680096</v>
      </c>
      <c r="D41" s="1">
        <f t="shared" si="2"/>
        <v>1229.2863267853988</v>
      </c>
      <c r="E41" s="1">
        <f t="shared" si="3"/>
        <v>214040.44065445033</v>
      </c>
    </row>
    <row r="42" spans="1:5" ht="12.75">
      <c r="A42" t="s">
        <v>38</v>
      </c>
      <c r="B42" s="1">
        <f t="shared" si="0"/>
        <v>214040.44065445033</v>
      </c>
      <c r="C42" s="1">
        <f t="shared" si="1"/>
        <v>2076.3554501680096</v>
      </c>
      <c r="D42" s="1">
        <f t="shared" si="2"/>
        <v>1248.5692371509604</v>
      </c>
      <c r="E42" s="1">
        <f t="shared" si="3"/>
        <v>217365.3653417693</v>
      </c>
    </row>
    <row r="43" spans="1:5" ht="12.75">
      <c r="A43" t="s">
        <v>39</v>
      </c>
      <c r="B43" s="1">
        <f t="shared" si="0"/>
        <v>217365.3653417693</v>
      </c>
      <c r="C43" s="1">
        <f t="shared" si="1"/>
        <v>2076.3554501680096</v>
      </c>
      <c r="D43" s="1">
        <f t="shared" si="2"/>
        <v>1267.964631160321</v>
      </c>
      <c r="E43" s="1">
        <f t="shared" si="3"/>
        <v>220709.68542309763</v>
      </c>
    </row>
    <row r="44" spans="1:5" ht="12.75">
      <c r="A44" t="s">
        <v>40</v>
      </c>
      <c r="B44" s="1">
        <f t="shared" si="0"/>
        <v>220709.68542309763</v>
      </c>
      <c r="C44" s="1">
        <f t="shared" si="1"/>
        <v>2076.3554501680096</v>
      </c>
      <c r="D44" s="1">
        <f t="shared" si="2"/>
        <v>1287.4731649680696</v>
      </c>
      <c r="E44" s="1">
        <f t="shared" si="3"/>
        <v>224073.51403823373</v>
      </c>
    </row>
    <row r="45" spans="1:5" ht="12.75">
      <c r="A45" t="s">
        <v>41</v>
      </c>
      <c r="B45" s="1">
        <f t="shared" si="0"/>
        <v>224073.51403823373</v>
      </c>
      <c r="C45" s="1">
        <f t="shared" si="1"/>
        <v>2076.3554501680096</v>
      </c>
      <c r="D45" s="1">
        <f t="shared" si="2"/>
        <v>1307.0954985563635</v>
      </c>
      <c r="E45" s="1">
        <f t="shared" si="3"/>
        <v>227456.9649869581</v>
      </c>
    </row>
    <row r="46" spans="1:5" ht="12.75">
      <c r="A46" t="s">
        <v>42</v>
      </c>
      <c r="B46" s="1">
        <f t="shared" si="0"/>
        <v>227456.9649869581</v>
      </c>
      <c r="C46" s="1">
        <f t="shared" si="1"/>
        <v>2076.3554501680096</v>
      </c>
      <c r="D46" s="1">
        <f t="shared" si="2"/>
        <v>1326.8322957572557</v>
      </c>
      <c r="E46" s="1">
        <f t="shared" si="3"/>
        <v>230860.15273288338</v>
      </c>
    </row>
    <row r="47" spans="1:5" ht="12.75">
      <c r="A47" t="s">
        <v>43</v>
      </c>
      <c r="B47" s="1">
        <f t="shared" si="0"/>
        <v>230860.15273288338</v>
      </c>
      <c r="C47" s="1">
        <f t="shared" si="1"/>
        <v>2076.3554501680096</v>
      </c>
      <c r="D47" s="1">
        <f t="shared" si="2"/>
        <v>1346.6842242751532</v>
      </c>
      <c r="E47" s="1">
        <f t="shared" si="3"/>
        <v>234283.19240732654</v>
      </c>
    </row>
    <row r="48" spans="1:5" ht="12.75">
      <c r="A48" t="s">
        <v>44</v>
      </c>
      <c r="B48" s="1">
        <f t="shared" si="0"/>
        <v>234283.19240732654</v>
      </c>
      <c r="C48" s="1">
        <f t="shared" si="1"/>
        <v>2076.3554501680096</v>
      </c>
      <c r="D48" s="1">
        <f t="shared" si="2"/>
        <v>1366.651955709405</v>
      </c>
      <c r="E48" s="1">
        <f t="shared" si="3"/>
        <v>237726.19981320397</v>
      </c>
    </row>
    <row r="49" spans="1:5" ht="12.75">
      <c r="A49" t="s">
        <v>45</v>
      </c>
      <c r="B49" s="1">
        <f t="shared" si="0"/>
        <v>237726.19981320397</v>
      </c>
      <c r="C49" s="1">
        <f t="shared" si="1"/>
        <v>2076.3554501680096</v>
      </c>
      <c r="D49" s="1">
        <f t="shared" si="2"/>
        <v>1386.7361655770235</v>
      </c>
      <c r="E49" s="1">
        <f t="shared" si="3"/>
        <v>241189.291428949</v>
      </c>
    </row>
    <row r="50" spans="1:5" ht="12.75">
      <c r="A50" t="s">
        <v>46</v>
      </c>
      <c r="B50" s="1">
        <f t="shared" si="0"/>
        <v>241189.291428949</v>
      </c>
      <c r="C50" s="1">
        <f t="shared" si="1"/>
        <v>2076.3554501680096</v>
      </c>
      <c r="D50" s="1">
        <f t="shared" si="2"/>
        <v>1406.9375333355363</v>
      </c>
      <c r="E50" s="1">
        <f t="shared" si="3"/>
        <v>244672.58441245256</v>
      </c>
    </row>
    <row r="51" spans="1:5" ht="12.75">
      <c r="A51" t="s">
        <v>47</v>
      </c>
      <c r="B51" s="1">
        <f t="shared" si="0"/>
        <v>244672.58441245256</v>
      </c>
      <c r="C51" s="1">
        <f t="shared" si="1"/>
        <v>2076.3554501680096</v>
      </c>
      <c r="D51" s="1">
        <f t="shared" si="2"/>
        <v>1427.2567424059735</v>
      </c>
      <c r="E51" s="1">
        <f t="shared" si="3"/>
        <v>248176.19660502655</v>
      </c>
    </row>
    <row r="52" spans="1:5" ht="12.75">
      <c r="A52" t="s">
        <v>48</v>
      </c>
      <c r="B52" s="1">
        <f t="shared" si="0"/>
        <v>248176.19660502655</v>
      </c>
      <c r="C52" s="1">
        <f t="shared" si="1"/>
        <v>2076.3554501680096</v>
      </c>
      <c r="D52" s="1">
        <f t="shared" si="2"/>
        <v>1447.6944801959883</v>
      </c>
      <c r="E52" s="1">
        <f t="shared" si="3"/>
        <v>251700.24653539056</v>
      </c>
    </row>
    <row r="53" spans="1:5" ht="12.75">
      <c r="A53" t="s">
        <v>49</v>
      </c>
      <c r="B53" s="1">
        <f t="shared" si="0"/>
        <v>251700.24653539056</v>
      </c>
      <c r="C53" s="1">
        <f t="shared" si="1"/>
        <v>2076.3554501680096</v>
      </c>
      <c r="D53" s="1">
        <f t="shared" si="2"/>
        <v>1468.251438123112</v>
      </c>
      <c r="E53" s="1">
        <f t="shared" si="3"/>
        <v>255244.8534236817</v>
      </c>
    </row>
    <row r="54" spans="1:5" ht="12.75">
      <c r="A54" t="s">
        <v>50</v>
      </c>
      <c r="B54" s="1">
        <f t="shared" si="0"/>
        <v>255244.8534236817</v>
      </c>
      <c r="C54" s="1">
        <f t="shared" si="1"/>
        <v>2076.3554501680096</v>
      </c>
      <c r="D54" s="1">
        <f t="shared" si="2"/>
        <v>1488.9283116381432</v>
      </c>
      <c r="E54" s="1">
        <f t="shared" si="3"/>
        <v>258810.13718548787</v>
      </c>
    </row>
    <row r="55" spans="1:5" ht="12.75">
      <c r="A55" t="s">
        <v>51</v>
      </c>
      <c r="B55" s="1">
        <f t="shared" si="0"/>
        <v>258810.13718548787</v>
      </c>
      <c r="C55" s="1">
        <f t="shared" si="1"/>
        <v>2076.3554501680096</v>
      </c>
      <c r="D55" s="1">
        <f t="shared" si="2"/>
        <v>1509.7258002486794</v>
      </c>
      <c r="E55" s="1">
        <f t="shared" si="3"/>
        <v>262396.2184359046</v>
      </c>
    </row>
    <row r="56" spans="1:5" ht="12.75">
      <c r="A56" t="s">
        <v>52</v>
      </c>
      <c r="B56" s="1">
        <f t="shared" si="0"/>
        <v>262396.2184359046</v>
      </c>
      <c r="C56" s="1">
        <f t="shared" si="1"/>
        <v>2076.3554501680096</v>
      </c>
      <c r="D56" s="1">
        <f t="shared" si="2"/>
        <v>1530.6446075427768</v>
      </c>
      <c r="E56" s="1">
        <f t="shared" si="3"/>
        <v>266003.2184936154</v>
      </c>
    </row>
    <row r="57" spans="1:5" ht="12.75">
      <c r="A57" t="s">
        <v>53</v>
      </c>
      <c r="B57" s="1">
        <f t="shared" si="0"/>
        <v>266003.2184936154</v>
      </c>
      <c r="C57" s="1">
        <f t="shared" si="1"/>
        <v>2076.3554501680096</v>
      </c>
      <c r="D57" s="1">
        <f t="shared" si="2"/>
        <v>1551.6854412127566</v>
      </c>
      <c r="E57" s="1">
        <f t="shared" si="3"/>
        <v>269631.25938499614</v>
      </c>
    </row>
    <row r="58" spans="1:5" ht="12.75">
      <c r="A58" t="s">
        <v>54</v>
      </c>
      <c r="B58" s="1">
        <f t="shared" si="0"/>
        <v>269631.25938499614</v>
      </c>
      <c r="C58" s="1">
        <f t="shared" si="1"/>
        <v>2076.3554501680096</v>
      </c>
      <c r="D58" s="1">
        <f t="shared" si="2"/>
        <v>1572.8490130791442</v>
      </c>
      <c r="E58" s="1">
        <f t="shared" si="3"/>
        <v>273280.4638482433</v>
      </c>
    </row>
    <row r="59" spans="1:5" ht="12.75">
      <c r="A59" t="s">
        <v>55</v>
      </c>
      <c r="B59" s="1">
        <f t="shared" si="0"/>
        <v>273280.4638482433</v>
      </c>
      <c r="C59" s="1">
        <f t="shared" si="1"/>
        <v>2076.3554501680096</v>
      </c>
      <c r="D59" s="1">
        <f t="shared" si="2"/>
        <v>1594.1360391147527</v>
      </c>
      <c r="E59" s="1">
        <f t="shared" si="3"/>
        <v>276950.95533752604</v>
      </c>
    </row>
    <row r="60" spans="1:5" ht="12.75">
      <c r="A60" t="s">
        <v>56</v>
      </c>
      <c r="B60" s="1">
        <f t="shared" si="0"/>
        <v>276950.95533752604</v>
      </c>
      <c r="C60" s="1">
        <f t="shared" si="1"/>
        <v>2076.3554501680096</v>
      </c>
      <c r="D60" s="1">
        <f t="shared" si="2"/>
        <v>1615.547239468902</v>
      </c>
      <c r="E60" s="1">
        <f t="shared" si="3"/>
        <v>280642.85802716296</v>
      </c>
    </row>
    <row r="61" spans="1:5" ht="12.75">
      <c r="A61" t="s">
        <v>57</v>
      </c>
      <c r="B61" s="1">
        <f t="shared" si="0"/>
        <v>280642.85802716296</v>
      </c>
      <c r="C61" s="1">
        <f t="shared" si="1"/>
        <v>2076.3554501680096</v>
      </c>
      <c r="D61" s="1">
        <f t="shared" si="2"/>
        <v>1637.0833384917842</v>
      </c>
      <c r="E61" s="1">
        <f t="shared" si="3"/>
        <v>284356.2968158228</v>
      </c>
    </row>
    <row r="62" spans="1:5" ht="12.75">
      <c r="A62" t="s">
        <v>58</v>
      </c>
      <c r="B62" s="1">
        <f t="shared" si="0"/>
        <v>284356.2968158228</v>
      </c>
      <c r="C62" s="1">
        <f t="shared" si="1"/>
        <v>2076.3554501680096</v>
      </c>
      <c r="D62" s="1">
        <f t="shared" si="2"/>
        <v>1658.7450647589665</v>
      </c>
      <c r="E62" s="1">
        <f t="shared" si="3"/>
        <v>288091.3973307498</v>
      </c>
    </row>
    <row r="63" spans="1:5" ht="12.75">
      <c r="A63" t="s">
        <v>59</v>
      </c>
      <c r="B63" s="1">
        <f t="shared" si="0"/>
        <v>288091.3973307498</v>
      </c>
      <c r="C63" s="1">
        <f t="shared" si="1"/>
        <v>2076.3554501680096</v>
      </c>
      <c r="D63" s="1">
        <f t="shared" si="2"/>
        <v>1680.5331510960405</v>
      </c>
      <c r="E63" s="1">
        <f t="shared" si="3"/>
        <v>291848.2859320138</v>
      </c>
    </row>
    <row r="64" spans="1:5" ht="12.75">
      <c r="A64" t="s">
        <v>60</v>
      </c>
      <c r="B64" s="1">
        <f t="shared" si="0"/>
        <v>291848.2859320138</v>
      </c>
      <c r="C64" s="1">
        <f t="shared" si="1"/>
        <v>2076.3554501680096</v>
      </c>
      <c r="D64" s="1">
        <f t="shared" si="2"/>
        <v>1702.4483346034142</v>
      </c>
      <c r="E64" s="1">
        <f t="shared" si="3"/>
        <v>295627.08971678524</v>
      </c>
    </row>
    <row r="65" spans="1:5" ht="12.75">
      <c r="A65" t="s">
        <v>61</v>
      </c>
      <c r="B65" s="1">
        <f t="shared" si="0"/>
        <v>295627.08971678524</v>
      </c>
      <c r="C65" s="1">
        <f t="shared" si="1"/>
        <v>2076.3554501680096</v>
      </c>
      <c r="D65" s="1">
        <f t="shared" si="2"/>
        <v>1724.4913566812475</v>
      </c>
      <c r="E65" s="1">
        <f t="shared" si="3"/>
        <v>299427.93652363453</v>
      </c>
    </row>
    <row r="66" spans="1:5" ht="12.75">
      <c r="A66" t="s">
        <v>62</v>
      </c>
      <c r="B66" s="1">
        <f t="shared" si="0"/>
        <v>299427.93652363453</v>
      </c>
      <c r="C66" s="1">
        <f t="shared" si="1"/>
        <v>2076.3554501680096</v>
      </c>
      <c r="D66" s="1">
        <f t="shared" si="2"/>
        <v>1746.6629630545349</v>
      </c>
      <c r="E66" s="1">
        <f t="shared" si="3"/>
        <v>303250.9549368571</v>
      </c>
    </row>
    <row r="67" spans="1:5" ht="12.75">
      <c r="A67" t="s">
        <v>63</v>
      </c>
      <c r="B67" s="1">
        <f t="shared" si="0"/>
        <v>303250.9549368571</v>
      </c>
      <c r="C67" s="1">
        <f t="shared" si="1"/>
        <v>2076.3554501680096</v>
      </c>
      <c r="D67" s="1">
        <f t="shared" si="2"/>
        <v>1768.9639037983334</v>
      </c>
      <c r="E67" s="1">
        <f t="shared" si="3"/>
        <v>307096.27429082344</v>
      </c>
    </row>
    <row r="68" spans="1:5" ht="12.75">
      <c r="A68" t="s">
        <v>64</v>
      </c>
      <c r="B68" s="1">
        <f t="shared" si="0"/>
        <v>307096.27429082344</v>
      </c>
      <c r="C68" s="1">
        <f t="shared" si="1"/>
        <v>2076.3554501680096</v>
      </c>
      <c r="D68" s="1">
        <f t="shared" si="2"/>
        <v>1791.394933363137</v>
      </c>
      <c r="E68" s="1">
        <f t="shared" si="3"/>
        <v>310964.0246743546</v>
      </c>
    </row>
    <row r="69" spans="1:5" ht="12.75">
      <c r="A69" t="s">
        <v>65</v>
      </c>
      <c r="B69" s="1">
        <f t="shared" si="0"/>
        <v>310964.0246743546</v>
      </c>
      <c r="C69" s="1">
        <f t="shared" si="1"/>
        <v>2076.3554501680096</v>
      </c>
      <c r="D69" s="1">
        <f t="shared" si="2"/>
        <v>1813.956810600402</v>
      </c>
      <c r="E69" s="1">
        <f t="shared" si="3"/>
        <v>314854.336935123</v>
      </c>
    </row>
    <row r="70" spans="1:5" ht="12.75">
      <c r="A70" t="s">
        <v>66</v>
      </c>
      <c r="B70" s="1">
        <f t="shared" si="0"/>
        <v>314854.336935123</v>
      </c>
      <c r="C70" s="1">
        <f t="shared" si="1"/>
        <v>2076.3554501680096</v>
      </c>
      <c r="D70" s="1">
        <f t="shared" si="2"/>
        <v>1836.6502987882177</v>
      </c>
      <c r="E70" s="1">
        <f t="shared" si="3"/>
        <v>318767.34268407925</v>
      </c>
    </row>
    <row r="71" spans="1:5" ht="12.75">
      <c r="A71" t="s">
        <v>67</v>
      </c>
      <c r="B71" s="1">
        <f t="shared" si="0"/>
        <v>318767.34268407925</v>
      </c>
      <c r="C71" s="1">
        <f t="shared" si="1"/>
        <v>2076.3554501680096</v>
      </c>
      <c r="D71" s="1">
        <f t="shared" si="2"/>
        <v>1859.476165657129</v>
      </c>
      <c r="E71" s="1">
        <f t="shared" si="3"/>
        <v>322703.1742999044</v>
      </c>
    </row>
    <row r="72" spans="1:5" ht="12.75">
      <c r="A72" t="s">
        <v>68</v>
      </c>
      <c r="B72" s="1">
        <f t="shared" si="0"/>
        <v>322703.1742999044</v>
      </c>
      <c r="C72" s="1">
        <f t="shared" si="1"/>
        <v>2076.3554501680096</v>
      </c>
      <c r="D72" s="1">
        <f t="shared" si="2"/>
        <v>1882.435183416109</v>
      </c>
      <c r="E72" s="1">
        <f t="shared" si="3"/>
        <v>326661.9649334885</v>
      </c>
    </row>
    <row r="73" spans="1:5" ht="12.75">
      <c r="A73" t="s">
        <v>69</v>
      </c>
      <c r="B73" s="1">
        <f t="shared" si="0"/>
        <v>326661.9649334885</v>
      </c>
      <c r="C73" s="1">
        <f t="shared" si="1"/>
        <v>2076.3554501680096</v>
      </c>
      <c r="D73" s="1">
        <f t="shared" si="2"/>
        <v>1905.5281287786831</v>
      </c>
      <c r="E73" s="1">
        <f t="shared" si="3"/>
        <v>330643.8485124352</v>
      </c>
    </row>
    <row r="74" spans="1:5" ht="12.75">
      <c r="A74" t="s">
        <v>70</v>
      </c>
      <c r="B74" s="1">
        <f t="shared" si="0"/>
        <v>330643.8485124352</v>
      </c>
      <c r="C74" s="1">
        <f t="shared" si="1"/>
        <v>2076.3554501680096</v>
      </c>
      <c r="D74" s="1">
        <f t="shared" si="2"/>
        <v>1928.7557829892057</v>
      </c>
      <c r="E74" s="1">
        <f t="shared" si="3"/>
        <v>334648.95974559244</v>
      </c>
    </row>
    <row r="75" spans="1:5" ht="12.75">
      <c r="A75" t="s">
        <v>71</v>
      </c>
      <c r="B75" s="1">
        <f t="shared" si="0"/>
        <v>334648.95974559244</v>
      </c>
      <c r="C75" s="1">
        <f t="shared" si="1"/>
        <v>2076.3554501680096</v>
      </c>
      <c r="D75" s="1">
        <f t="shared" si="2"/>
        <v>1952.1189318492895</v>
      </c>
      <c r="E75" s="1">
        <f t="shared" si="3"/>
        <v>338677.43412760977</v>
      </c>
    </row>
    <row r="76" spans="1:5" ht="12.75">
      <c r="A76" t="s">
        <v>72</v>
      </c>
      <c r="B76" s="1">
        <f t="shared" si="0"/>
        <v>338677.43412760977</v>
      </c>
      <c r="C76" s="1">
        <f t="shared" si="1"/>
        <v>2076.3554501680096</v>
      </c>
      <c r="D76" s="1">
        <f t="shared" si="2"/>
        <v>1975.6183657443905</v>
      </c>
      <c r="E76" s="1">
        <f t="shared" si="3"/>
        <v>342729.40794352215</v>
      </c>
    </row>
    <row r="77" spans="1:5" ht="12.75">
      <c r="A77" t="s">
        <v>73</v>
      </c>
      <c r="B77" s="1">
        <f aca="true" t="shared" si="4" ref="B77:B130">E76</f>
        <v>342729.40794352215</v>
      </c>
      <c r="C77" s="1">
        <f aca="true" t="shared" si="5" ref="C77:C130">$B$8</f>
        <v>2076.3554501680096</v>
      </c>
      <c r="D77" s="1">
        <f aca="true" t="shared" si="6" ref="D77:D130">B77*$B$5/12</f>
        <v>1999.254879670546</v>
      </c>
      <c r="E77" s="1">
        <f aca="true" t="shared" si="7" ref="E77:E130">SUM(B77:D77)</f>
        <v>346805.01827336074</v>
      </c>
    </row>
    <row r="78" spans="1:5" ht="12.75">
      <c r="A78" t="s">
        <v>74</v>
      </c>
      <c r="B78" s="1">
        <f t="shared" si="4"/>
        <v>346805.01827336074</v>
      </c>
      <c r="C78" s="1">
        <f t="shared" si="5"/>
        <v>2076.3554501680096</v>
      </c>
      <c r="D78" s="1">
        <f t="shared" si="6"/>
        <v>2023.0292732612713</v>
      </c>
      <c r="E78" s="1">
        <f t="shared" si="7"/>
        <v>350904.40299679</v>
      </c>
    </row>
    <row r="79" spans="1:5" ht="12.75">
      <c r="A79" t="s">
        <v>75</v>
      </c>
      <c r="B79" s="1">
        <f t="shared" si="4"/>
        <v>350904.40299679</v>
      </c>
      <c r="C79" s="1">
        <f t="shared" si="5"/>
        <v>2076.3554501680096</v>
      </c>
      <c r="D79" s="1">
        <f t="shared" si="6"/>
        <v>2046.9423508146085</v>
      </c>
      <c r="E79" s="1">
        <f t="shared" si="7"/>
        <v>355027.7007977726</v>
      </c>
    </row>
    <row r="80" spans="1:5" ht="12.75">
      <c r="A80" t="s">
        <v>76</v>
      </c>
      <c r="B80" s="1">
        <f t="shared" si="4"/>
        <v>355027.7007977726</v>
      </c>
      <c r="C80" s="1">
        <f t="shared" si="5"/>
        <v>2076.3554501680096</v>
      </c>
      <c r="D80" s="1">
        <f t="shared" si="6"/>
        <v>2070.9949213203404</v>
      </c>
      <c r="E80" s="1">
        <f t="shared" si="7"/>
        <v>359175.051169261</v>
      </c>
    </row>
    <row r="81" spans="1:5" ht="12.75">
      <c r="A81" t="s">
        <v>77</v>
      </c>
      <c r="B81" s="1">
        <f t="shared" si="4"/>
        <v>359175.051169261</v>
      </c>
      <c r="C81" s="1">
        <f t="shared" si="5"/>
        <v>2076.3554501680096</v>
      </c>
      <c r="D81" s="1">
        <f t="shared" si="6"/>
        <v>2095.187798487356</v>
      </c>
      <c r="E81" s="1">
        <f t="shared" si="7"/>
        <v>363346.5944179164</v>
      </c>
    </row>
    <row r="82" spans="1:5" ht="12.75">
      <c r="A82" t="s">
        <v>78</v>
      </c>
      <c r="B82" s="1">
        <f t="shared" si="4"/>
        <v>363346.5944179164</v>
      </c>
      <c r="C82" s="1">
        <f t="shared" si="5"/>
        <v>2076.3554501680096</v>
      </c>
      <c r="D82" s="1">
        <f t="shared" si="6"/>
        <v>2119.521800771179</v>
      </c>
      <c r="E82" s="1">
        <f t="shared" si="7"/>
        <v>367542.4716688556</v>
      </c>
    </row>
    <row r="83" spans="1:5" ht="12.75">
      <c r="A83" t="s">
        <v>79</v>
      </c>
      <c r="B83" s="1">
        <f t="shared" si="4"/>
        <v>367542.4716688556</v>
      </c>
      <c r="C83" s="1">
        <f t="shared" si="5"/>
        <v>2076.3554501680096</v>
      </c>
      <c r="D83" s="1">
        <f t="shared" si="6"/>
        <v>2143.9977514016578</v>
      </c>
      <c r="E83" s="1">
        <f t="shared" si="7"/>
        <v>371762.8248704253</v>
      </c>
    </row>
    <row r="84" spans="1:5" ht="12.75">
      <c r="A84" t="s">
        <v>80</v>
      </c>
      <c r="B84" s="1">
        <f t="shared" si="4"/>
        <v>371762.8248704253</v>
      </c>
      <c r="C84" s="1">
        <f t="shared" si="5"/>
        <v>2076.3554501680096</v>
      </c>
      <c r="D84" s="1">
        <f t="shared" si="6"/>
        <v>2168.6164784108146</v>
      </c>
      <c r="E84" s="1">
        <f t="shared" si="7"/>
        <v>376007.79679900414</v>
      </c>
    </row>
    <row r="85" spans="1:5" ht="12.75">
      <c r="A85" t="s">
        <v>81</v>
      </c>
      <c r="B85" s="1">
        <f t="shared" si="4"/>
        <v>376007.79679900414</v>
      </c>
      <c r="C85" s="1">
        <f t="shared" si="5"/>
        <v>2076.3554501680096</v>
      </c>
      <c r="D85" s="1">
        <f t="shared" si="6"/>
        <v>2193.3788146608576</v>
      </c>
      <c r="E85" s="1">
        <f t="shared" si="7"/>
        <v>380277.53106383304</v>
      </c>
    </row>
    <row r="86" spans="1:5" ht="12.75">
      <c r="A86" t="s">
        <v>82</v>
      </c>
      <c r="B86" s="1">
        <f t="shared" si="4"/>
        <v>380277.53106383304</v>
      </c>
      <c r="C86" s="1">
        <f t="shared" si="5"/>
        <v>2076.3554501680096</v>
      </c>
      <c r="D86" s="1">
        <f t="shared" si="6"/>
        <v>2218.2855978723596</v>
      </c>
      <c r="E86" s="1">
        <f t="shared" si="7"/>
        <v>384572.1721118734</v>
      </c>
    </row>
    <row r="87" spans="1:5" ht="12.75">
      <c r="A87" t="s">
        <v>83</v>
      </c>
      <c r="B87" s="1">
        <f t="shared" si="4"/>
        <v>384572.1721118734</v>
      </c>
      <c r="C87" s="1">
        <f t="shared" si="5"/>
        <v>2076.3554501680096</v>
      </c>
      <c r="D87" s="1">
        <f t="shared" si="6"/>
        <v>2243.337670652595</v>
      </c>
      <c r="E87" s="1">
        <f t="shared" si="7"/>
        <v>388891.865232694</v>
      </c>
    </row>
    <row r="88" spans="1:5" ht="12.75">
      <c r="A88" t="s">
        <v>84</v>
      </c>
      <c r="B88" s="1">
        <f t="shared" si="4"/>
        <v>388891.865232694</v>
      </c>
      <c r="C88" s="1">
        <f t="shared" si="5"/>
        <v>2076.3554501680096</v>
      </c>
      <c r="D88" s="1">
        <f t="shared" si="6"/>
        <v>2268.535880524049</v>
      </c>
      <c r="E88" s="1">
        <f t="shared" si="7"/>
        <v>393236.75656338606</v>
      </c>
    </row>
    <row r="89" spans="1:5" ht="12.75">
      <c r="A89" t="s">
        <v>85</v>
      </c>
      <c r="B89" s="1">
        <f t="shared" si="4"/>
        <v>393236.75656338606</v>
      </c>
      <c r="C89" s="1">
        <f t="shared" si="5"/>
        <v>2076.3554501680096</v>
      </c>
      <c r="D89" s="1">
        <f t="shared" si="6"/>
        <v>2293.8810799530856</v>
      </c>
      <c r="E89" s="1">
        <f t="shared" si="7"/>
        <v>397606.9930935072</v>
      </c>
    </row>
    <row r="90" spans="1:5" ht="12.75">
      <c r="A90" t="s">
        <v>86</v>
      </c>
      <c r="B90" s="1">
        <f t="shared" si="4"/>
        <v>397606.9930935072</v>
      </c>
      <c r="C90" s="1">
        <f t="shared" si="5"/>
        <v>2076.3554501680096</v>
      </c>
      <c r="D90" s="1">
        <f t="shared" si="6"/>
        <v>2319.374126378792</v>
      </c>
      <c r="E90" s="1">
        <f t="shared" si="7"/>
        <v>402002.722670054</v>
      </c>
    </row>
    <row r="91" spans="1:5" ht="12.75">
      <c r="A91" t="s">
        <v>87</v>
      </c>
      <c r="B91" s="1">
        <f t="shared" si="4"/>
        <v>402002.722670054</v>
      </c>
      <c r="C91" s="1">
        <f t="shared" si="5"/>
        <v>2076.3554501680096</v>
      </c>
      <c r="D91" s="1">
        <f t="shared" si="6"/>
        <v>2345.015882241982</v>
      </c>
      <c r="E91" s="1">
        <f t="shared" si="7"/>
        <v>406424.09400246403</v>
      </c>
    </row>
    <row r="92" spans="1:5" ht="12.75">
      <c r="A92" t="s">
        <v>88</v>
      </c>
      <c r="B92" s="1">
        <f t="shared" si="4"/>
        <v>406424.09400246403</v>
      </c>
      <c r="C92" s="1">
        <f t="shared" si="5"/>
        <v>2076.3554501680096</v>
      </c>
      <c r="D92" s="1">
        <f t="shared" si="6"/>
        <v>2370.807215014374</v>
      </c>
      <c r="E92" s="1">
        <f t="shared" si="7"/>
        <v>410871.2566676464</v>
      </c>
    </row>
    <row r="93" spans="1:5" ht="12.75">
      <c r="A93" t="s">
        <v>89</v>
      </c>
      <c r="B93" s="1">
        <f t="shared" si="4"/>
        <v>410871.2566676464</v>
      </c>
      <c r="C93" s="1">
        <f t="shared" si="5"/>
        <v>2076.3554501680096</v>
      </c>
      <c r="D93" s="1">
        <f t="shared" si="6"/>
        <v>2396.7489972279377</v>
      </c>
      <c r="E93" s="1">
        <f t="shared" si="7"/>
        <v>415344.36111504235</v>
      </c>
    </row>
    <row r="94" spans="1:5" ht="12.75">
      <c r="A94" t="s">
        <v>90</v>
      </c>
      <c r="B94" s="1">
        <f t="shared" si="4"/>
        <v>415344.36111504235</v>
      </c>
      <c r="C94" s="1">
        <f t="shared" si="5"/>
        <v>2076.3554501680096</v>
      </c>
      <c r="D94" s="1">
        <f t="shared" si="6"/>
        <v>2422.842106504414</v>
      </c>
      <c r="E94" s="1">
        <f t="shared" si="7"/>
        <v>419843.5586717148</v>
      </c>
    </row>
    <row r="95" spans="1:5" ht="12.75">
      <c r="A95" t="s">
        <v>91</v>
      </c>
      <c r="B95" s="1">
        <f t="shared" si="4"/>
        <v>419843.5586717148</v>
      </c>
      <c r="C95" s="1">
        <f t="shared" si="5"/>
        <v>2076.3554501680096</v>
      </c>
      <c r="D95" s="1">
        <f t="shared" si="6"/>
        <v>2449.087425585003</v>
      </c>
      <c r="E95" s="1">
        <f t="shared" si="7"/>
        <v>424369.00154746784</v>
      </c>
    </row>
    <row r="96" spans="1:5" ht="12.75">
      <c r="A96" t="s">
        <v>92</v>
      </c>
      <c r="B96" s="1">
        <f t="shared" si="4"/>
        <v>424369.00154746784</v>
      </c>
      <c r="C96" s="1">
        <f t="shared" si="5"/>
        <v>2076.3554501680096</v>
      </c>
      <c r="D96" s="1">
        <f t="shared" si="6"/>
        <v>2475.4858423602295</v>
      </c>
      <c r="E96" s="1">
        <f t="shared" si="7"/>
        <v>428920.8428399961</v>
      </c>
    </row>
    <row r="97" spans="1:5" ht="12.75">
      <c r="A97" t="s">
        <v>93</v>
      </c>
      <c r="B97" s="1">
        <f t="shared" si="4"/>
        <v>428920.8428399961</v>
      </c>
      <c r="C97" s="1">
        <f t="shared" si="5"/>
        <v>2076.3554501680096</v>
      </c>
      <c r="D97" s="1">
        <f t="shared" si="6"/>
        <v>2502.0382498999775</v>
      </c>
      <c r="E97" s="1">
        <f t="shared" si="7"/>
        <v>433499.2365400641</v>
      </c>
    </row>
    <row r="98" spans="1:5" ht="12.75">
      <c r="A98" t="s">
        <v>94</v>
      </c>
      <c r="B98" s="1">
        <f t="shared" si="4"/>
        <v>433499.2365400641</v>
      </c>
      <c r="C98" s="1">
        <f t="shared" si="5"/>
        <v>2076.3554501680096</v>
      </c>
      <c r="D98" s="1">
        <f t="shared" si="6"/>
        <v>2528.7455464837076</v>
      </c>
      <c r="E98" s="1">
        <f t="shared" si="7"/>
        <v>438104.33753671584</v>
      </c>
    </row>
    <row r="99" spans="1:5" ht="12.75">
      <c r="A99" t="s">
        <v>95</v>
      </c>
      <c r="B99" s="1">
        <f t="shared" si="4"/>
        <v>438104.33753671584</v>
      </c>
      <c r="C99" s="1">
        <f t="shared" si="5"/>
        <v>2076.3554501680096</v>
      </c>
      <c r="D99" s="1">
        <f t="shared" si="6"/>
        <v>2555.608635630843</v>
      </c>
      <c r="E99" s="1">
        <f t="shared" si="7"/>
        <v>442736.30162251473</v>
      </c>
    </row>
    <row r="100" spans="1:5" ht="12.75">
      <c r="A100" t="s">
        <v>96</v>
      </c>
      <c r="B100" s="1">
        <f t="shared" si="4"/>
        <v>442736.30162251473</v>
      </c>
      <c r="C100" s="1">
        <f t="shared" si="5"/>
        <v>2076.3554501680096</v>
      </c>
      <c r="D100" s="1">
        <f t="shared" si="6"/>
        <v>2582.6284261313363</v>
      </c>
      <c r="E100" s="1">
        <f t="shared" si="7"/>
        <v>447395.2854988141</v>
      </c>
    </row>
    <row r="101" spans="1:5" ht="12.75">
      <c r="A101" t="s">
        <v>97</v>
      </c>
      <c r="B101" s="1">
        <f t="shared" si="4"/>
        <v>447395.2854988141</v>
      </c>
      <c r="C101" s="1">
        <f t="shared" si="5"/>
        <v>2076.3554501680096</v>
      </c>
      <c r="D101" s="1">
        <f t="shared" si="6"/>
        <v>2609.8058320764158</v>
      </c>
      <c r="E101" s="1">
        <f t="shared" si="7"/>
        <v>452081.4467810585</v>
      </c>
    </row>
    <row r="102" spans="1:5" ht="12.75">
      <c r="A102" t="s">
        <v>98</v>
      </c>
      <c r="B102" s="1">
        <f t="shared" si="4"/>
        <v>452081.4467810585</v>
      </c>
      <c r="C102" s="1">
        <f t="shared" si="5"/>
        <v>2076.3554501680096</v>
      </c>
      <c r="D102" s="1">
        <f t="shared" si="6"/>
        <v>2637.141772889508</v>
      </c>
      <c r="E102" s="1">
        <f t="shared" si="7"/>
        <v>456794.94400411606</v>
      </c>
    </row>
    <row r="103" spans="1:5" ht="12.75">
      <c r="A103" t="s">
        <v>99</v>
      </c>
      <c r="B103" s="1">
        <f t="shared" si="4"/>
        <v>456794.94400411606</v>
      </c>
      <c r="C103" s="1">
        <f t="shared" si="5"/>
        <v>2076.3554501680096</v>
      </c>
      <c r="D103" s="1">
        <f t="shared" si="6"/>
        <v>2664.6371733573437</v>
      </c>
      <c r="E103" s="1">
        <f t="shared" si="7"/>
        <v>461535.93662764144</v>
      </c>
    </row>
    <row r="104" spans="1:5" ht="12.75">
      <c r="A104" t="s">
        <v>100</v>
      </c>
      <c r="B104" s="1">
        <f t="shared" si="4"/>
        <v>461535.93662764144</v>
      </c>
      <c r="C104" s="1">
        <f t="shared" si="5"/>
        <v>2076.3554501680096</v>
      </c>
      <c r="D104" s="1">
        <f t="shared" si="6"/>
        <v>2692.292963661242</v>
      </c>
      <c r="E104" s="1">
        <f t="shared" si="7"/>
        <v>466304.5850414707</v>
      </c>
    </row>
    <row r="105" spans="1:5" ht="12.75">
      <c r="A105" t="s">
        <v>101</v>
      </c>
      <c r="B105" s="1">
        <f t="shared" si="4"/>
        <v>466304.5850414707</v>
      </c>
      <c r="C105" s="1">
        <f t="shared" si="5"/>
        <v>2076.3554501680096</v>
      </c>
      <c r="D105" s="1">
        <f t="shared" si="6"/>
        <v>2720.110079408579</v>
      </c>
      <c r="E105" s="1">
        <f t="shared" si="7"/>
        <v>471101.0505710473</v>
      </c>
    </row>
    <row r="106" spans="1:5" ht="12.75">
      <c r="A106" t="s">
        <v>102</v>
      </c>
      <c r="B106" s="1">
        <f t="shared" si="4"/>
        <v>471101.0505710473</v>
      </c>
      <c r="C106" s="1">
        <f t="shared" si="5"/>
        <v>2076.3554501680096</v>
      </c>
      <c r="D106" s="1">
        <f t="shared" si="6"/>
        <v>2748.089461664443</v>
      </c>
      <c r="E106" s="1">
        <f t="shared" si="7"/>
        <v>475925.49548287975</v>
      </c>
    </row>
    <row r="107" spans="1:5" ht="12.75">
      <c r="A107" t="s">
        <v>103</v>
      </c>
      <c r="B107" s="1">
        <f t="shared" si="4"/>
        <v>475925.49548287975</v>
      </c>
      <c r="C107" s="1">
        <f t="shared" si="5"/>
        <v>2076.3554501680096</v>
      </c>
      <c r="D107" s="1">
        <f t="shared" si="6"/>
        <v>2776.232056983465</v>
      </c>
      <c r="E107" s="1">
        <f t="shared" si="7"/>
        <v>480778.0829900312</v>
      </c>
    </row>
    <row r="108" spans="1:5" ht="12.75">
      <c r="A108" t="s">
        <v>104</v>
      </c>
      <c r="B108" s="1">
        <f t="shared" si="4"/>
        <v>480778.0829900312</v>
      </c>
      <c r="C108" s="1">
        <f t="shared" si="5"/>
        <v>2076.3554501680096</v>
      </c>
      <c r="D108" s="1">
        <f t="shared" si="6"/>
        <v>2804.538817441849</v>
      </c>
      <c r="E108" s="1">
        <f t="shared" si="7"/>
        <v>485658.9772576411</v>
      </c>
    </row>
    <row r="109" spans="1:5" ht="12.75">
      <c r="A109" t="s">
        <v>105</v>
      </c>
      <c r="B109" s="1">
        <f t="shared" si="4"/>
        <v>485658.9772576411</v>
      </c>
      <c r="C109" s="1">
        <f t="shared" si="5"/>
        <v>2076.3554501680096</v>
      </c>
      <c r="D109" s="1">
        <f t="shared" si="6"/>
        <v>2833.010700669573</v>
      </c>
      <c r="E109" s="1">
        <f t="shared" si="7"/>
        <v>490568.34340847866</v>
      </c>
    </row>
    <row r="110" spans="1:5" ht="12.75">
      <c r="A110" t="s">
        <v>106</v>
      </c>
      <c r="B110" s="1">
        <f t="shared" si="4"/>
        <v>490568.34340847866</v>
      </c>
      <c r="C110" s="1">
        <f t="shared" si="5"/>
        <v>2076.3554501680096</v>
      </c>
      <c r="D110" s="1">
        <f t="shared" si="6"/>
        <v>2861.6486698827925</v>
      </c>
      <c r="E110" s="1">
        <f t="shared" si="7"/>
        <v>495506.34752852947</v>
      </c>
    </row>
    <row r="111" spans="1:5" ht="12.75">
      <c r="A111" t="s">
        <v>107</v>
      </c>
      <c r="B111" s="1">
        <f t="shared" si="4"/>
        <v>495506.34752852947</v>
      </c>
      <c r="C111" s="1">
        <f t="shared" si="5"/>
        <v>2076.3554501680096</v>
      </c>
      <c r="D111" s="1">
        <f t="shared" si="6"/>
        <v>2890.4536939164223</v>
      </c>
      <c r="E111" s="1">
        <f t="shared" si="7"/>
        <v>500473.1566726139</v>
      </c>
    </row>
    <row r="112" spans="1:5" ht="12.75">
      <c r="A112" t="s">
        <v>108</v>
      </c>
      <c r="B112" s="1">
        <f t="shared" si="4"/>
        <v>500473.1566726139</v>
      </c>
      <c r="C112" s="1">
        <f t="shared" si="5"/>
        <v>2076.3554501680096</v>
      </c>
      <c r="D112" s="1">
        <f t="shared" si="6"/>
        <v>2919.426747256915</v>
      </c>
      <c r="E112" s="1">
        <f t="shared" si="7"/>
        <v>505468.93887003884</v>
      </c>
    </row>
    <row r="113" spans="1:5" ht="12.75">
      <c r="A113" t="s">
        <v>109</v>
      </c>
      <c r="B113" s="1">
        <f t="shared" si="4"/>
        <v>505468.93887003884</v>
      </c>
      <c r="C113" s="1">
        <f t="shared" si="5"/>
        <v>2076.3554501680096</v>
      </c>
      <c r="D113" s="1">
        <f t="shared" si="6"/>
        <v>2948.568810075227</v>
      </c>
      <c r="E113" s="1">
        <f t="shared" si="7"/>
        <v>510493.8631302821</v>
      </c>
    </row>
    <row r="114" spans="1:5" ht="12.75">
      <c r="A114" t="s">
        <v>110</v>
      </c>
      <c r="B114" s="1">
        <f t="shared" si="4"/>
        <v>510493.8631302821</v>
      </c>
      <c r="C114" s="1">
        <f t="shared" si="5"/>
        <v>2076.3554501680096</v>
      </c>
      <c r="D114" s="1">
        <f t="shared" si="6"/>
        <v>2977.8808682599793</v>
      </c>
      <c r="E114" s="1">
        <f t="shared" si="7"/>
        <v>515548.0994487101</v>
      </c>
    </row>
    <row r="115" spans="1:5" ht="12.75">
      <c r="A115" t="s">
        <v>111</v>
      </c>
      <c r="B115" s="1">
        <f t="shared" si="4"/>
        <v>515548.0994487101</v>
      </c>
      <c r="C115" s="1">
        <f t="shared" si="5"/>
        <v>2076.3554501680096</v>
      </c>
      <c r="D115" s="1">
        <f t="shared" si="6"/>
        <v>3007.363913450809</v>
      </c>
      <c r="E115" s="1">
        <f t="shared" si="7"/>
        <v>520631.8188123289</v>
      </c>
    </row>
    <row r="116" spans="1:5" ht="12.75">
      <c r="A116" t="s">
        <v>112</v>
      </c>
      <c r="B116" s="1">
        <f t="shared" si="4"/>
        <v>520631.8188123289</v>
      </c>
      <c r="C116" s="1">
        <f t="shared" si="5"/>
        <v>2076.3554501680096</v>
      </c>
      <c r="D116" s="1">
        <f t="shared" si="6"/>
        <v>3037.018943071919</v>
      </c>
      <c r="E116" s="1">
        <f t="shared" si="7"/>
        <v>525745.1932055688</v>
      </c>
    </row>
    <row r="117" spans="1:5" ht="12.75">
      <c r="A117" t="s">
        <v>113</v>
      </c>
      <c r="B117" s="1">
        <f t="shared" si="4"/>
        <v>525745.1932055688</v>
      </c>
      <c r="C117" s="1">
        <f t="shared" si="5"/>
        <v>2076.3554501680096</v>
      </c>
      <c r="D117" s="1">
        <f t="shared" si="6"/>
        <v>3066.846960365818</v>
      </c>
      <c r="E117" s="1">
        <f t="shared" si="7"/>
        <v>530888.3956161026</v>
      </c>
    </row>
    <row r="118" spans="1:5" ht="12.75">
      <c r="A118" t="s">
        <v>114</v>
      </c>
      <c r="B118" s="1">
        <f t="shared" si="4"/>
        <v>530888.3956161026</v>
      </c>
      <c r="C118" s="1">
        <f t="shared" si="5"/>
        <v>2076.3554501680096</v>
      </c>
      <c r="D118" s="1">
        <f t="shared" si="6"/>
        <v>3096.848974427265</v>
      </c>
      <c r="E118" s="1">
        <f t="shared" si="7"/>
        <v>536061.6000406978</v>
      </c>
    </row>
    <row r="119" spans="1:5" ht="12.75">
      <c r="A119" t="s">
        <v>115</v>
      </c>
      <c r="B119" s="1">
        <f t="shared" si="4"/>
        <v>536061.6000406978</v>
      </c>
      <c r="C119" s="1">
        <f t="shared" si="5"/>
        <v>2076.3554501680096</v>
      </c>
      <c r="D119" s="1">
        <f t="shared" si="6"/>
        <v>3127.026000237405</v>
      </c>
      <c r="E119" s="1">
        <f t="shared" si="7"/>
        <v>541264.9814911033</v>
      </c>
    </row>
    <row r="120" spans="1:5" ht="12.75">
      <c r="A120" t="s">
        <v>116</v>
      </c>
      <c r="B120" s="1">
        <f t="shared" si="4"/>
        <v>541264.9814911033</v>
      </c>
      <c r="C120" s="1">
        <f t="shared" si="5"/>
        <v>2076.3554501680096</v>
      </c>
      <c r="D120" s="1">
        <f t="shared" si="6"/>
        <v>3157.379058698103</v>
      </c>
      <c r="E120" s="1">
        <f t="shared" si="7"/>
        <v>546498.7159999694</v>
      </c>
    </row>
    <row r="121" spans="1:5" ht="12.75">
      <c r="A121" t="s">
        <v>117</v>
      </c>
      <c r="B121" s="1">
        <f t="shared" si="4"/>
        <v>546498.7159999694</v>
      </c>
      <c r="C121" s="1">
        <f t="shared" si="5"/>
        <v>2076.3554501680096</v>
      </c>
      <c r="D121" s="1">
        <f t="shared" si="6"/>
        <v>3187.9091766664883</v>
      </c>
      <c r="E121" s="1">
        <f t="shared" si="7"/>
        <v>551762.9806268039</v>
      </c>
    </row>
    <row r="122" spans="1:5" ht="12.75">
      <c r="A122" t="s">
        <v>118</v>
      </c>
      <c r="B122" s="1">
        <f t="shared" si="4"/>
        <v>551762.9806268039</v>
      </c>
      <c r="C122" s="1">
        <f t="shared" si="5"/>
        <v>2076.3554501680096</v>
      </c>
      <c r="D122" s="1">
        <f t="shared" si="6"/>
        <v>3218.61738698969</v>
      </c>
      <c r="E122" s="1">
        <f t="shared" si="7"/>
        <v>557057.9534639616</v>
      </c>
    </row>
    <row r="123" spans="1:5" ht="12.75">
      <c r="A123" t="s">
        <v>119</v>
      </c>
      <c r="B123" s="1">
        <f t="shared" si="4"/>
        <v>557057.9534639616</v>
      </c>
      <c r="C123" s="1">
        <f t="shared" si="5"/>
        <v>2076.3554501680096</v>
      </c>
      <c r="D123" s="1">
        <f t="shared" si="6"/>
        <v>3249.5047285397764</v>
      </c>
      <c r="E123" s="1">
        <f t="shared" si="7"/>
        <v>562383.8136426694</v>
      </c>
    </row>
    <row r="124" spans="1:5" ht="12.75">
      <c r="A124" t="s">
        <v>120</v>
      </c>
      <c r="B124" s="1">
        <f t="shared" si="4"/>
        <v>562383.8136426694</v>
      </c>
      <c r="C124" s="1">
        <f t="shared" si="5"/>
        <v>2076.3554501680096</v>
      </c>
      <c r="D124" s="1">
        <f t="shared" si="6"/>
        <v>3280.572246248905</v>
      </c>
      <c r="E124" s="1">
        <f t="shared" si="7"/>
        <v>567740.7413390863</v>
      </c>
    </row>
    <row r="125" spans="1:5" ht="12.75">
      <c r="A125" t="s">
        <v>121</v>
      </c>
      <c r="B125" s="1">
        <f t="shared" si="4"/>
        <v>567740.7413390863</v>
      </c>
      <c r="C125" s="1">
        <f t="shared" si="5"/>
        <v>2076.3554501680096</v>
      </c>
      <c r="D125" s="1">
        <f t="shared" si="6"/>
        <v>3311.8209911446706</v>
      </c>
      <c r="E125" s="1">
        <f t="shared" si="7"/>
        <v>573128.917780399</v>
      </c>
    </row>
    <row r="126" spans="1:5" ht="12.75">
      <c r="A126" t="s">
        <v>122</v>
      </c>
      <c r="B126" s="1">
        <f t="shared" si="4"/>
        <v>573128.917780399</v>
      </c>
      <c r="C126" s="1">
        <f t="shared" si="5"/>
        <v>2076.3554501680096</v>
      </c>
      <c r="D126" s="1">
        <f t="shared" si="6"/>
        <v>3343.2520203856607</v>
      </c>
      <c r="E126" s="1">
        <f t="shared" si="7"/>
        <v>578548.5252509527</v>
      </c>
    </row>
    <row r="127" spans="1:5" ht="12.75">
      <c r="A127" t="s">
        <v>123</v>
      </c>
      <c r="B127" s="1">
        <f t="shared" si="4"/>
        <v>578548.5252509527</v>
      </c>
      <c r="C127" s="1">
        <f t="shared" si="5"/>
        <v>2076.3554501680096</v>
      </c>
      <c r="D127" s="1">
        <f t="shared" si="6"/>
        <v>3374.8663972972245</v>
      </c>
      <c r="E127" s="1">
        <f t="shared" si="7"/>
        <v>583999.747098418</v>
      </c>
    </row>
    <row r="128" spans="1:5" ht="12.75">
      <c r="A128" t="s">
        <v>124</v>
      </c>
      <c r="B128" s="1">
        <f t="shared" si="4"/>
        <v>583999.747098418</v>
      </c>
      <c r="C128" s="1">
        <f t="shared" si="5"/>
        <v>2076.3554501680096</v>
      </c>
      <c r="D128" s="1">
        <f t="shared" si="6"/>
        <v>3406.6651914074387</v>
      </c>
      <c r="E128" s="1">
        <f t="shared" si="7"/>
        <v>589482.7677399934</v>
      </c>
    </row>
    <row r="129" spans="1:5" ht="12.75">
      <c r="A129" t="s">
        <v>125</v>
      </c>
      <c r="B129" s="1">
        <f t="shared" si="4"/>
        <v>589482.7677399934</v>
      </c>
      <c r="C129" s="1">
        <f t="shared" si="5"/>
        <v>2076.3554501680096</v>
      </c>
      <c r="D129" s="1">
        <f t="shared" si="6"/>
        <v>3438.6494784832953</v>
      </c>
      <c r="E129" s="1">
        <f t="shared" si="7"/>
        <v>594997.7726686447</v>
      </c>
    </row>
    <row r="130" spans="1:5" ht="12.75">
      <c r="A130" t="s">
        <v>126</v>
      </c>
      <c r="B130" s="1">
        <f t="shared" si="4"/>
        <v>594997.7726686447</v>
      </c>
      <c r="C130" s="1">
        <f t="shared" si="5"/>
        <v>2076.3554501680096</v>
      </c>
      <c r="D130" s="1">
        <f t="shared" si="6"/>
        <v>3470.8203405670943</v>
      </c>
      <c r="E130" s="1">
        <f t="shared" si="7"/>
        <v>600544.9484593798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C17" sqref="C17"/>
    </sheetView>
  </sheetViews>
  <sheetFormatPr defaultColWidth="9.140625" defaultRowHeight="12.75"/>
  <cols>
    <col min="1" max="1" width="6.00390625" style="0" bestFit="1" customWidth="1"/>
    <col min="2" max="2" width="35.28125" style="0" customWidth="1"/>
    <col min="3" max="3" width="11.28125" style="0" bestFit="1" customWidth="1"/>
    <col min="4" max="4" width="6.00390625" style="0" bestFit="1" customWidth="1"/>
  </cols>
  <sheetData>
    <row r="1" spans="1:4" ht="13.5" thickBot="1">
      <c r="A1" s="8"/>
      <c r="D1" s="8"/>
    </row>
    <row r="2" spans="1:4" ht="12.75">
      <c r="A2" s="18"/>
      <c r="B2" s="12" t="s">
        <v>136</v>
      </c>
      <c r="C2" s="13"/>
      <c r="D2" s="18"/>
    </row>
    <row r="3" spans="1:4" ht="25.5">
      <c r="A3" s="19" t="s">
        <v>138</v>
      </c>
      <c r="B3" s="9" t="s">
        <v>145</v>
      </c>
      <c r="C3" s="14">
        <v>7000</v>
      </c>
      <c r="D3" s="19" t="s">
        <v>138</v>
      </c>
    </row>
    <row r="4" spans="1:4" ht="12.75">
      <c r="A4" s="18" t="s">
        <v>141</v>
      </c>
      <c r="B4" s="9" t="s">
        <v>137</v>
      </c>
      <c r="C4" s="10">
        <v>0</v>
      </c>
      <c r="D4" s="18" t="s">
        <v>141</v>
      </c>
    </row>
    <row r="5" spans="1:4" ht="12.75">
      <c r="A5" s="18" t="s">
        <v>140</v>
      </c>
      <c r="B5" s="9" t="s">
        <v>132</v>
      </c>
      <c r="C5" s="11">
        <v>0.05</v>
      </c>
      <c r="D5" s="18" t="s">
        <v>140</v>
      </c>
    </row>
    <row r="6" spans="1:4" ht="25.5">
      <c r="A6" s="19" t="s">
        <v>139</v>
      </c>
      <c r="B6" s="9" t="s">
        <v>143</v>
      </c>
      <c r="C6" s="15">
        <v>20</v>
      </c>
      <c r="D6" s="19" t="s">
        <v>139</v>
      </c>
    </row>
    <row r="7" spans="1:4" s="3" customFormat="1" ht="13.5" thickBot="1">
      <c r="A7" s="18" t="s">
        <v>142</v>
      </c>
      <c r="B7" s="16" t="s">
        <v>144</v>
      </c>
      <c r="C7" s="17">
        <f>-FV(-C5/12,C6*12,C3,C4)</f>
        <v>1063252.3569225927</v>
      </c>
      <c r="D7" s="28" t="s">
        <v>142</v>
      </c>
    </row>
    <row r="10" ht="12.75">
      <c r="C10" s="5"/>
    </row>
    <row r="11" spans="2:3" ht="13.5" thickBot="1">
      <c r="B11" s="6"/>
      <c r="C11" s="1"/>
    </row>
    <row r="12" spans="1:4" ht="12.75">
      <c r="A12" s="18"/>
      <c r="B12" s="20" t="s">
        <v>135</v>
      </c>
      <c r="C12" s="21"/>
      <c r="D12" s="18"/>
    </row>
    <row r="13" spans="1:4" ht="12.75">
      <c r="A13" s="18" t="s">
        <v>141</v>
      </c>
      <c r="B13" s="24" t="s">
        <v>130</v>
      </c>
      <c r="C13" s="25">
        <v>0</v>
      </c>
      <c r="D13" s="18" t="s">
        <v>141</v>
      </c>
    </row>
    <row r="14" spans="1:4" ht="12.75">
      <c r="A14" s="18" t="s">
        <v>142</v>
      </c>
      <c r="B14" s="24" t="s">
        <v>131</v>
      </c>
      <c r="C14" s="25">
        <f>C7</f>
        <v>1063252.3569225927</v>
      </c>
      <c r="D14" s="18" t="s">
        <v>142</v>
      </c>
    </row>
    <row r="15" spans="1:4" ht="12.75">
      <c r="A15" s="18" t="s">
        <v>140</v>
      </c>
      <c r="B15" s="24" t="s">
        <v>132</v>
      </c>
      <c r="C15" s="26">
        <v>0.07</v>
      </c>
      <c r="D15" s="18" t="s">
        <v>140</v>
      </c>
    </row>
    <row r="16" spans="1:4" ht="12.75">
      <c r="A16" s="18" t="s">
        <v>139</v>
      </c>
      <c r="B16" s="24" t="s">
        <v>133</v>
      </c>
      <c r="C16" s="27">
        <v>10</v>
      </c>
      <c r="D16" s="18" t="s">
        <v>139</v>
      </c>
    </row>
    <row r="17" spans="1:4" ht="39" customHeight="1" thickBot="1">
      <c r="A17" s="19" t="s">
        <v>138</v>
      </c>
      <c r="B17" s="22" t="s">
        <v>134</v>
      </c>
      <c r="C17" s="23">
        <f>-PMT(C15/12,C16*12,-C13,C14)</f>
        <v>6142.956003408174</v>
      </c>
      <c r="D17" s="29" t="s">
        <v>138</v>
      </c>
    </row>
    <row r="18" spans="2:3" ht="12.75">
      <c r="B18" s="6"/>
      <c r="C18" s="1"/>
    </row>
    <row r="19" spans="2:3" ht="12.75">
      <c r="B19" s="6"/>
      <c r="C19" s="1"/>
    </row>
    <row r="20" spans="2:3" ht="12.75">
      <c r="B20" s="6"/>
      <c r="C20" s="1"/>
    </row>
    <row r="21" spans="2:3" ht="12.75">
      <c r="B21" s="6"/>
      <c r="C21" s="1"/>
    </row>
    <row r="22" spans="2:3" ht="12.75">
      <c r="B22" s="6"/>
      <c r="C22" s="7"/>
    </row>
    <row r="23" ht="12.75">
      <c r="B23" s="6"/>
    </row>
    <row r="24" spans="2:3" ht="12.75">
      <c r="B24" s="6"/>
      <c r="C24" s="1"/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Examples</dc:title>
  <dc:subject/>
  <dc:creator>Darin Murphy</dc:creator>
  <cp:keywords/>
  <dc:description/>
  <cp:lastModifiedBy>tech</cp:lastModifiedBy>
  <cp:lastPrinted>2005-11-06T23:37:21Z</cp:lastPrinted>
  <dcterms:created xsi:type="dcterms:W3CDTF">2005-11-02T04:50:12Z</dcterms:created>
  <dcterms:modified xsi:type="dcterms:W3CDTF">2006-10-06T20:48:25Z</dcterms:modified>
  <cp:category/>
  <cp:version/>
  <cp:contentType/>
  <cp:contentStatus/>
</cp:coreProperties>
</file>